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I:\Direktion\Sekretariat\_Sr. Antonia\Bundesteilhabegesetz\IB Miete\IB UAG ab 10_2023\"/>
    </mc:Choice>
  </mc:AlternateContent>
  <xr:revisionPtr revIDLastSave="0" documentId="13_ncr:1_{7290ED42-2796-4B8C-9C1E-706D26944E9E}" xr6:coauthVersionLast="47" xr6:coauthVersionMax="47" xr10:uidLastSave="{00000000-0000-0000-0000-000000000000}"/>
  <bookViews>
    <workbookView xWindow="-120" yWindow="-120" windowWidth="29040" windowHeight="17640" tabRatio="952" activeTab="7" xr2:uid="{00000000-000D-0000-FFFF-FFFF00000000}"/>
  </bookViews>
  <sheets>
    <sheet name="Deckblatt" sheetId="33" r:id="rId1"/>
    <sheet name="Geb. u. sonstige Anlagegüter" sheetId="32" r:id="rId2"/>
    <sheet name="Zus.Geb. u. sonst. Anlagegüter" sheetId="34" r:id="rId3"/>
    <sheet name="Fremdkapital" sheetId="26" r:id="rId4"/>
    <sheet name="Miete, Pacht, Leasing, Erbbau" sheetId="36" r:id="rId5"/>
    <sheet name="Mieteinnahmen" sheetId="24" r:id="rId6"/>
    <sheet name="Basis EK-Verzinsung" sheetId="13" r:id="rId7"/>
    <sheet name="Basis Indexierung" sheetId="18" r:id="rId8"/>
  </sheets>
  <externalReferences>
    <externalReference r:id="rId9"/>
  </externalReferences>
  <definedNames>
    <definedName name="Abgleich">[1]Fremdkapital!$L$34</definedName>
    <definedName name="Abschreibung">#REF!</definedName>
    <definedName name="AfA">[1]Abschreibung!$I$49</definedName>
    <definedName name="_xlnm.Print_Area" localSheetId="6">'Basis EK-Verzinsung'!$A$1:$F$35</definedName>
    <definedName name="_xlnm.Print_Area" localSheetId="7">'Basis Indexierung'!$A$1:$I$65</definedName>
    <definedName name="_xlnm.Print_Area" localSheetId="4">'Miete, Pacht, Leasing, Erbbau'!$A$1:$D$31</definedName>
    <definedName name="_xlnm.Print_Area" localSheetId="5">Mieteinnahmen!$A$1:$D$28</definedName>
    <definedName name="Eigenkapital">[1]Eigenkapital!$F$21</definedName>
    <definedName name="EndkapitalMiete">#REF!</definedName>
    <definedName name="Fremdkapital">[1]Fremdkapital!$H$28</definedName>
    <definedName name="Instandhaltung">[1]Instandhaltung!$G$38</definedName>
    <definedName name="Laufzeit">[1]Fremdkapital!$B$34</definedName>
    <definedName name="LetzteRate">[1]Fremdkapital!$D$397</definedName>
    <definedName name="LetztesKapital">[1]Fremdkapital!$C$397</definedName>
    <definedName name="letzteZeile">#REF!</definedName>
    <definedName name="Plätze">[1]AntragInv!$J$22</definedName>
    <definedName name="PlätzeMietobjekt">#REF!</definedName>
    <definedName name="RateMiete">#REF!</definedName>
    <definedName name="Zahlung">#REF!</definedName>
    <definedName name="ZinsLetzteRate">[1]Fremdkapital!$E$397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18" i="33"/>
  <c r="E47" i="18"/>
  <c r="E49" i="18" s="1"/>
  <c r="B54" i="18" s="1"/>
  <c r="B64" i="33"/>
  <c r="T33" i="32" l="1"/>
  <c r="N38" i="34" l="1"/>
  <c r="N36" i="34"/>
  <c r="K80" i="34"/>
  <c r="K78" i="34"/>
  <c r="K66" i="34"/>
  <c r="K64" i="34"/>
  <c r="K52" i="34"/>
  <c r="K50" i="34"/>
  <c r="K38" i="34"/>
  <c r="K36" i="34"/>
  <c r="K24" i="34"/>
  <c r="K23" i="34"/>
  <c r="K22" i="34"/>
  <c r="K20" i="34"/>
  <c r="K18" i="34"/>
  <c r="K16" i="34"/>
  <c r="K15" i="34"/>
  <c r="K14" i="34"/>
  <c r="K13" i="34"/>
  <c r="K11" i="34"/>
  <c r="K9" i="34"/>
  <c r="N24" i="34"/>
  <c r="J24" i="34"/>
  <c r="N23" i="34"/>
  <c r="J23" i="34"/>
  <c r="N22" i="34"/>
  <c r="J22" i="34"/>
  <c r="N20" i="34"/>
  <c r="J20" i="34"/>
  <c r="N18" i="34"/>
  <c r="J18" i="34"/>
  <c r="N16" i="34"/>
  <c r="J16" i="34"/>
  <c r="N15" i="34"/>
  <c r="J15" i="34"/>
  <c r="T75" i="32"/>
  <c r="S75" i="32"/>
  <c r="T66" i="32"/>
  <c r="S66" i="32"/>
  <c r="T52" i="32"/>
  <c r="S52" i="32"/>
  <c r="T41" i="32"/>
  <c r="S41" i="32"/>
  <c r="K80" i="32"/>
  <c r="K78" i="32"/>
  <c r="K57" i="32"/>
  <c r="K55" i="32"/>
  <c r="K44" i="32"/>
  <c r="B19" i="33"/>
  <c r="H22" i="13" s="1"/>
  <c r="G7" i="13"/>
  <c r="G8" i="13"/>
  <c r="G9" i="13"/>
  <c r="G10" i="13"/>
  <c r="G11" i="13"/>
  <c r="G12" i="13"/>
  <c r="H7" i="13" l="1"/>
  <c r="I7" i="13" s="1"/>
  <c r="J7" i="13"/>
  <c r="H8" i="13"/>
  <c r="I8" i="13" s="1"/>
  <c r="J8" i="13"/>
  <c r="H9" i="13"/>
  <c r="I9" i="13" s="1"/>
  <c r="J9" i="13"/>
  <c r="H10" i="13"/>
  <c r="I10" i="13" s="1"/>
  <c r="J10" i="13"/>
  <c r="H11" i="13"/>
  <c r="I11" i="13" s="1"/>
  <c r="J11" i="13"/>
  <c r="H12" i="13"/>
  <c r="I12" i="13" s="1"/>
  <c r="J12" i="13"/>
  <c r="H13" i="13"/>
  <c r="I13" i="13" s="1"/>
  <c r="J13" i="13"/>
  <c r="H14" i="13"/>
  <c r="I14" i="13" s="1"/>
  <c r="J14" i="13"/>
  <c r="H15" i="13"/>
  <c r="I15" i="13" s="1"/>
  <c r="J15" i="13"/>
  <c r="H16" i="13"/>
  <c r="I16" i="13" s="1"/>
  <c r="J16" i="13"/>
  <c r="H17" i="13"/>
  <c r="I17" i="13" s="1"/>
  <c r="J17" i="13"/>
  <c r="H18" i="13"/>
  <c r="I18" i="13" s="1"/>
  <c r="J18" i="13"/>
  <c r="H19" i="13"/>
  <c r="I19" i="13" s="1"/>
  <c r="J19" i="13"/>
  <c r="H20" i="13"/>
  <c r="I20" i="13" s="1"/>
  <c r="J20" i="13"/>
  <c r="H21" i="13"/>
  <c r="G33" i="13"/>
  <c r="J33" i="13" s="1"/>
  <c r="H33" i="13"/>
  <c r="I33" i="13" s="1"/>
  <c r="G34" i="13"/>
  <c r="J34" i="13" s="1"/>
  <c r="H34" i="13"/>
  <c r="I34" i="13" s="1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13" i="13"/>
  <c r="H23" i="13" l="1"/>
  <c r="I23" i="13" s="1"/>
  <c r="J23" i="13"/>
  <c r="H32" i="13"/>
  <c r="I22" i="13" s="1"/>
  <c r="J22" i="13" s="1"/>
  <c r="H31" i="13"/>
  <c r="H30" i="13"/>
  <c r="I30" i="13" s="1"/>
  <c r="J30" i="13" s="1"/>
  <c r="H29" i="13"/>
  <c r="I29" i="13" s="1"/>
  <c r="J29" i="13" s="1"/>
  <c r="H28" i="13"/>
  <c r="I28" i="13" s="1"/>
  <c r="J28" i="13" s="1"/>
  <c r="H27" i="13"/>
  <c r="I27" i="13" s="1"/>
  <c r="J27" i="13" s="1"/>
  <c r="H26" i="13"/>
  <c r="I26" i="13" s="1"/>
  <c r="J26" i="13" s="1"/>
  <c r="H25" i="13"/>
  <c r="I25" i="13" s="1"/>
  <c r="J25" i="13" s="1"/>
  <c r="H24" i="13"/>
  <c r="I24" i="13" s="1"/>
  <c r="J24" i="13" s="1"/>
  <c r="J14" i="34"/>
  <c r="J13" i="34"/>
  <c r="J11" i="34"/>
  <c r="J9" i="34"/>
  <c r="J80" i="32"/>
  <c r="J78" i="32"/>
  <c r="J57" i="32"/>
  <c r="J55" i="32"/>
  <c r="J44" i="32"/>
  <c r="J33" i="32"/>
  <c r="J21" i="32"/>
  <c r="J20" i="32"/>
  <c r="J19" i="32"/>
  <c r="J17" i="32"/>
  <c r="J15" i="32"/>
  <c r="J14" i="32"/>
  <c r="J13" i="32"/>
  <c r="J12" i="32"/>
  <c r="J10" i="32"/>
  <c r="T80" i="32"/>
  <c r="T57" i="32"/>
  <c r="T55" i="32"/>
  <c r="T44" i="32"/>
  <c r="T21" i="32"/>
  <c r="T20" i="32"/>
  <c r="T15" i="32"/>
  <c r="T14" i="32"/>
  <c r="T13" i="32"/>
  <c r="T12" i="32"/>
  <c r="K10" i="32"/>
  <c r="I31" i="13" l="1"/>
  <c r="J31" i="13" s="1"/>
  <c r="I21" i="13"/>
  <c r="J21" i="13" s="1"/>
  <c r="I32" i="13"/>
  <c r="J32" i="13" s="1"/>
  <c r="E5" i="13"/>
  <c r="B52" i="33"/>
  <c r="O55" i="32"/>
  <c r="J50" i="34"/>
  <c r="K55" i="34"/>
  <c r="I55" i="34"/>
  <c r="G55" i="34"/>
  <c r="F55" i="34"/>
  <c r="O52" i="34"/>
  <c r="N52" i="34"/>
  <c r="M52" i="34"/>
  <c r="J52" i="34"/>
  <c r="N50" i="34"/>
  <c r="N55" i="34" s="1"/>
  <c r="B32" i="33" s="1"/>
  <c r="M50" i="34"/>
  <c r="K41" i="34"/>
  <c r="I41" i="34"/>
  <c r="G41" i="34"/>
  <c r="F41" i="34"/>
  <c r="J38" i="34"/>
  <c r="N41" i="34"/>
  <c r="B28" i="33" s="1"/>
  <c r="J36" i="34"/>
  <c r="R46" i="32"/>
  <c r="P46" i="32"/>
  <c r="L46" i="32"/>
  <c r="I46" i="32"/>
  <c r="F46" i="32"/>
  <c r="L35" i="32"/>
  <c r="P35" i="32"/>
  <c r="R35" i="32"/>
  <c r="I35" i="32"/>
  <c r="F35" i="32"/>
  <c r="G35" i="32"/>
  <c r="T35" i="32"/>
  <c r="N33" i="32"/>
  <c r="K33" i="32"/>
  <c r="K35" i="32" s="1"/>
  <c r="H5" i="26"/>
  <c r="N14" i="34"/>
  <c r="N13" i="34"/>
  <c r="N11" i="34"/>
  <c r="N9" i="34"/>
  <c r="J66" i="34"/>
  <c r="J64" i="34"/>
  <c r="O7" i="34"/>
  <c r="O50" i="34" l="1"/>
  <c r="O55" i="34" s="1"/>
  <c r="C32" i="33" s="1"/>
  <c r="N35" i="32"/>
  <c r="B27" i="33" s="1"/>
  <c r="G46" i="32"/>
  <c r="K46" i="32"/>
  <c r="J80" i="34"/>
  <c r="J78" i="34"/>
  <c r="N12" i="32"/>
  <c r="N13" i="32"/>
  <c r="N14" i="32"/>
  <c r="N15" i="32"/>
  <c r="N17" i="32"/>
  <c r="N19" i="32"/>
  <c r="N20" i="32"/>
  <c r="N21" i="32"/>
  <c r="N10" i="32"/>
  <c r="M16" i="32"/>
  <c r="K12" i="32"/>
  <c r="K13" i="32"/>
  <c r="K14" i="32"/>
  <c r="K15" i="32"/>
  <c r="K17" i="32"/>
  <c r="K19" i="32"/>
  <c r="K20" i="32"/>
  <c r="K21" i="32"/>
  <c r="T46" i="32"/>
  <c r="O44" i="32"/>
  <c r="O46" i="32" s="1"/>
  <c r="C31" i="33" s="1"/>
  <c r="N44" i="32"/>
  <c r="N46" i="32" s="1"/>
  <c r="B31" i="33" s="1"/>
  <c r="M44" i="32"/>
  <c r="D27" i="24" l="1"/>
  <c r="B57" i="33" s="1"/>
  <c r="A1" i="24"/>
  <c r="D27" i="36"/>
  <c r="B55" i="33" s="1"/>
  <c r="A1" i="36"/>
  <c r="E27" i="26"/>
  <c r="G27" i="26"/>
  <c r="H27" i="26"/>
  <c r="B59" i="33" s="1"/>
  <c r="I27" i="26"/>
  <c r="B49" i="33" s="1"/>
  <c r="A1" i="26"/>
  <c r="K83" i="34"/>
  <c r="I83" i="34"/>
  <c r="G83" i="34"/>
  <c r="F83" i="34"/>
  <c r="O80" i="34"/>
  <c r="N80" i="34"/>
  <c r="M80" i="34"/>
  <c r="O78" i="34"/>
  <c r="O83" i="34" s="1"/>
  <c r="C41" i="33" s="1"/>
  <c r="N78" i="34"/>
  <c r="N83" i="34" s="1"/>
  <c r="B41" i="33" s="1"/>
  <c r="M78" i="34"/>
  <c r="N64" i="34"/>
  <c r="A1" i="34"/>
  <c r="A1" i="32"/>
  <c r="M55" i="32"/>
  <c r="T60" i="32" l="1"/>
  <c r="Q80" i="32" l="1"/>
  <c r="S80" i="32" s="1"/>
  <c r="Q78" i="32"/>
  <c r="Q57" i="32"/>
  <c r="S57" i="32" s="1"/>
  <c r="Q55" i="32"/>
  <c r="S55" i="32" s="1"/>
  <c r="Q44" i="32"/>
  <c r="Q33" i="32"/>
  <c r="S33" i="32" s="1"/>
  <c r="Q21" i="32"/>
  <c r="S21" i="32" s="1"/>
  <c r="Q20" i="32"/>
  <c r="S20" i="32" s="1"/>
  <c r="Q19" i="32"/>
  <c r="Q17" i="32"/>
  <c r="Q15" i="32"/>
  <c r="S15" i="32" s="1"/>
  <c r="Q14" i="32"/>
  <c r="S14" i="32" s="1"/>
  <c r="Q13" i="32"/>
  <c r="S13" i="32" s="1"/>
  <c r="Q12" i="32"/>
  <c r="S12" i="32" s="1"/>
  <c r="Q10" i="32"/>
  <c r="N55" i="32"/>
  <c r="M57" i="32"/>
  <c r="N57" i="32"/>
  <c r="O57" i="32"/>
  <c r="S10" i="32" l="1"/>
  <c r="T10" i="32"/>
  <c r="S19" i="32"/>
  <c r="T19" i="32"/>
  <c r="S17" i="32"/>
  <c r="T17" i="32"/>
  <c r="T24" i="32" s="1"/>
  <c r="S35" i="32"/>
  <c r="Q35" i="32"/>
  <c r="S44" i="32"/>
  <c r="S46" i="32" s="1"/>
  <c r="Q46" i="32"/>
  <c r="S78" i="32"/>
  <c r="T78" i="32"/>
  <c r="T84" i="32" s="1"/>
  <c r="K69" i="34"/>
  <c r="I69" i="34"/>
  <c r="G69" i="34"/>
  <c r="F69" i="34"/>
  <c r="O66" i="34"/>
  <c r="N66" i="34"/>
  <c r="M66" i="34"/>
  <c r="O64" i="34"/>
  <c r="O69" i="34" s="1"/>
  <c r="C36" i="33" s="1"/>
  <c r="M64" i="34"/>
  <c r="K27" i="34"/>
  <c r="I27" i="34"/>
  <c r="G27" i="34"/>
  <c r="F27" i="34"/>
  <c r="N69" i="34" l="1"/>
  <c r="B36" i="33" s="1"/>
  <c r="M68" i="32" l="1"/>
  <c r="F68" i="32"/>
  <c r="K84" i="32"/>
  <c r="I84" i="32"/>
  <c r="G84" i="32"/>
  <c r="F84" i="32"/>
  <c r="O80" i="32"/>
  <c r="N80" i="32"/>
  <c r="M80" i="32"/>
  <c r="O78" i="32"/>
  <c r="N78" i="32"/>
  <c r="M78" i="32"/>
  <c r="I60" i="32"/>
  <c r="K60" i="32"/>
  <c r="G60" i="32"/>
  <c r="F60" i="32"/>
  <c r="K24" i="32"/>
  <c r="I24" i="32"/>
  <c r="G24" i="32"/>
  <c r="F24" i="32"/>
  <c r="Q68" i="32" l="1"/>
  <c r="T68" i="32" s="1"/>
  <c r="T70" i="32" s="1"/>
  <c r="G68" i="32"/>
  <c r="G70" i="32" s="1"/>
  <c r="I68" i="32"/>
  <c r="J68" i="32" s="1"/>
  <c r="K68" i="32"/>
  <c r="F70" i="32"/>
  <c r="O84" i="32"/>
  <c r="C40" i="33" s="1"/>
  <c r="N84" i="32"/>
  <c r="B40" i="33" s="1"/>
  <c r="S84" i="32"/>
  <c r="Q84" i="32"/>
  <c r="Q60" i="32"/>
  <c r="S60" i="32"/>
  <c r="S68" i="32" l="1"/>
  <c r="S70" i="32" s="1"/>
  <c r="M46" i="34"/>
  <c r="G46" i="34"/>
  <c r="E46" i="34"/>
  <c r="M32" i="34"/>
  <c r="G32" i="34"/>
  <c r="E32" i="34"/>
  <c r="M39" i="32"/>
  <c r="G39" i="32"/>
  <c r="E39" i="32"/>
  <c r="M28" i="32"/>
  <c r="G28" i="32"/>
  <c r="E28" i="32"/>
  <c r="D5" i="36"/>
  <c r="O46" i="34"/>
  <c r="K46" i="34"/>
  <c r="O32" i="34"/>
  <c r="K32" i="34"/>
  <c r="O39" i="32"/>
  <c r="K39" i="32"/>
  <c r="O28" i="32"/>
  <c r="K28" i="32"/>
  <c r="G5" i="26"/>
  <c r="I5" i="26"/>
  <c r="D5" i="24"/>
  <c r="O74" i="34"/>
  <c r="K74" i="34"/>
  <c r="E74" i="34"/>
  <c r="M74" i="34"/>
  <c r="G74" i="34"/>
  <c r="E60" i="34"/>
  <c r="M5" i="34"/>
  <c r="M60" i="34"/>
  <c r="G60" i="34"/>
  <c r="E5" i="34"/>
  <c r="G5" i="34"/>
  <c r="H5" i="34" s="1"/>
  <c r="E73" i="32"/>
  <c r="M50" i="32"/>
  <c r="G50" i="32"/>
  <c r="E5" i="32"/>
  <c r="E50" i="32"/>
  <c r="M5" i="32"/>
  <c r="G5" i="32"/>
  <c r="M73" i="32"/>
  <c r="G73" i="32"/>
  <c r="O60" i="34"/>
  <c r="K60" i="34"/>
  <c r="O5" i="34"/>
  <c r="K5" i="34"/>
  <c r="O73" i="32"/>
  <c r="K73" i="32"/>
  <c r="O5" i="32"/>
  <c r="K5" i="32"/>
  <c r="O50" i="32"/>
  <c r="K50" i="32"/>
  <c r="O68" i="32"/>
  <c r="O70" i="32" s="1"/>
  <c r="C38" i="33" s="1"/>
  <c r="K70" i="32"/>
  <c r="Q70" i="32"/>
  <c r="N68" i="32"/>
  <c r="N70" i="32" s="1"/>
  <c r="B38" i="33" s="1"/>
  <c r="I70" i="32"/>
  <c r="H38" i="34" l="1"/>
  <c r="H36" i="34"/>
  <c r="H24" i="34"/>
  <c r="H23" i="34"/>
  <c r="H22" i="34"/>
  <c r="H20" i="34"/>
  <c r="H18" i="34"/>
  <c r="H16" i="34"/>
  <c r="H15" i="34"/>
  <c r="H6" i="34"/>
  <c r="H14" i="34"/>
  <c r="H13" i="34"/>
  <c r="H11" i="34"/>
  <c r="H9" i="34"/>
  <c r="M9" i="34" s="1"/>
  <c r="H5" i="32"/>
  <c r="H10" i="32" s="1"/>
  <c r="O15" i="34" l="1"/>
  <c r="M15" i="34"/>
  <c r="O16" i="34"/>
  <c r="M16" i="34"/>
  <c r="O18" i="34"/>
  <c r="M18" i="34"/>
  <c r="O20" i="34"/>
  <c r="M20" i="34"/>
  <c r="O22" i="34"/>
  <c r="M22" i="34"/>
  <c r="O23" i="34"/>
  <c r="M23" i="34"/>
  <c r="O24" i="34"/>
  <c r="M24" i="34"/>
  <c r="M36" i="34"/>
  <c r="O36" i="34"/>
  <c r="M38" i="34"/>
  <c r="O38" i="34"/>
  <c r="H6" i="32"/>
  <c r="H33" i="32"/>
  <c r="H21" i="32"/>
  <c r="H20" i="32"/>
  <c r="H19" i="32"/>
  <c r="H17" i="32"/>
  <c r="H15" i="32"/>
  <c r="H14" i="32"/>
  <c r="H13" i="32"/>
  <c r="H12" i="32"/>
  <c r="O9" i="34"/>
  <c r="M11" i="34"/>
  <c r="O11" i="34"/>
  <c r="M13" i="34"/>
  <c r="O13" i="34"/>
  <c r="M14" i="34"/>
  <c r="O14" i="34"/>
  <c r="O27" i="34"/>
  <c r="C24" i="33" s="1"/>
  <c r="N27" i="34"/>
  <c r="B24" i="33" s="1"/>
  <c r="N60" i="32"/>
  <c r="B35" i="33" s="1"/>
  <c r="O60" i="32"/>
  <c r="C35" i="33" s="1"/>
  <c r="O41" i="34" l="1"/>
  <c r="C28" i="33" s="1"/>
  <c r="M12" i="32"/>
  <c r="O12" i="32"/>
  <c r="M13" i="32"/>
  <c r="O13" i="32"/>
  <c r="M14" i="32"/>
  <c r="O14" i="32"/>
  <c r="M15" i="32"/>
  <c r="O15" i="32"/>
  <c r="M17" i="32"/>
  <c r="O17" i="32"/>
  <c r="M19" i="32"/>
  <c r="O19" i="32"/>
  <c r="M20" i="32"/>
  <c r="O20" i="32"/>
  <c r="M21" i="32"/>
  <c r="O21" i="32"/>
  <c r="M33" i="32"/>
  <c r="O33" i="32"/>
  <c r="M10" i="32"/>
  <c r="O10" i="32"/>
  <c r="S24" i="32"/>
  <c r="B45" i="33" s="1"/>
  <c r="Q24" i="32"/>
  <c r="O35" i="32" l="1"/>
  <c r="C27" i="33"/>
  <c r="O16" i="32"/>
  <c r="O24" i="32" s="1"/>
  <c r="C23" i="33" s="1"/>
  <c r="C43" i="33" s="1"/>
  <c r="B48" i="33" s="1"/>
  <c r="B51" i="33" s="1"/>
  <c r="N24" i="32"/>
  <c r="B23" i="33" s="1"/>
  <c r="B53" i="33" l="1"/>
  <c r="B43" i="33"/>
  <c r="B62" i="33" l="1"/>
  <c r="B65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Guevara Pérez, Frank</author>
  </authors>
  <commentList>
    <comment ref="B30" authorId="0" shapeId="0" xr:uid="{6DE1FFE7-3E7D-4BFF-815C-F2C7940213A9}">
      <text>
        <r>
          <rPr>
            <b/>
            <sz val="9"/>
            <color indexed="81"/>
            <rFont val="Segoe UI"/>
            <family val="2"/>
          </rPr>
          <t>Guevara Pérez, Frank:</t>
        </r>
        <r>
          <rPr>
            <sz val="9"/>
            <color indexed="81"/>
            <rFont val="Segoe UI"/>
            <family val="2"/>
          </rPr>
          <t xml:space="preserve">
"beim pauschalen Ansatz….." an dieser Stelle streichen und Definition in der Handreichung oder Kommentar</t>
        </r>
      </text>
    </comment>
    <comment ref="B44" authorId="0" shapeId="0" xr:uid="{931E2083-0238-46D0-9701-EB6FA90B9734}">
      <text>
        <r>
          <rPr>
            <b/>
            <sz val="9"/>
            <color indexed="81"/>
            <rFont val="Segoe UI"/>
            <family val="2"/>
          </rPr>
          <t>Guevara Pérez, Frank:</t>
        </r>
        <r>
          <rPr>
            <sz val="9"/>
            <color indexed="81"/>
            <rFont val="Segoe UI"/>
            <family val="2"/>
          </rPr>
          <t xml:space="preserve">
"beim pauschalen Ansatz….." an dieser Stelle streichen und Definition in der Handreichung oder Kommentar</t>
        </r>
      </text>
    </comment>
  </commentList>
</comments>
</file>

<file path=xl/sharedStrings.xml><?xml version="1.0" encoding="utf-8"?>
<sst xmlns="http://schemas.openxmlformats.org/spreadsheetml/2006/main" count="318" uniqueCount="132">
  <si>
    <t>Anlagenverzeichnis</t>
  </si>
  <si>
    <t>Inv.Nr.</t>
  </si>
  <si>
    <t>Bezeichnung</t>
  </si>
  <si>
    <t>Inbetriebnahme</t>
  </si>
  <si>
    <t>indexierter Anschaffungswert</t>
  </si>
  <si>
    <t>Gebäude</t>
  </si>
  <si>
    <t xml:space="preserve">Durchschnittswert des Basiszinssatzes i. S. d. § 247 des BGB der letzten fünf Jahre </t>
  </si>
  <si>
    <t>https://www.bundesbank.de/de/bundesbank/organisation/agb-und-regelungen/basiszinssatz-607820</t>
  </si>
  <si>
    <t>Gültig ab</t>
  </si>
  <si>
    <t>Wert in %</t>
  </si>
  <si>
    <t>Abschreibung</t>
  </si>
  <si>
    <t>gebundenes Kapital</t>
  </si>
  <si>
    <t>Summe</t>
  </si>
  <si>
    <t>Eigenkapitalverzinsung</t>
  </si>
  <si>
    <t>Gesamtsumme Investitionskosten</t>
  </si>
  <si>
    <t>Ø-Wert</t>
  </si>
  <si>
    <t>Darlehensgeber</t>
  </si>
  <si>
    <t>Antragsdatum</t>
  </si>
  <si>
    <t>betriebsgewöhnliche
Nutzungsdauer in Monaten</t>
  </si>
  <si>
    <t>Rest-
nutzungsdauer</t>
  </si>
  <si>
    <t>gem. Anlagenbuchhaltung</t>
  </si>
  <si>
    <t>Anschaffungs- und Herstellkosen</t>
  </si>
  <si>
    <t>Buchwert
Anfang</t>
  </si>
  <si>
    <t>Abschreibung
in €</t>
  </si>
  <si>
    <t>Abschreibung
in  %</t>
  </si>
  <si>
    <t>Buchwert
Ende</t>
  </si>
  <si>
    <t>Restbuchwert bei 2,5%</t>
  </si>
  <si>
    <t>Grundlage für
Instandhaltung</t>
  </si>
  <si>
    <t>Instandhaltung in €</t>
  </si>
  <si>
    <t>jährliche Abschreibung</t>
  </si>
  <si>
    <t>Restbuchwert</t>
  </si>
  <si>
    <t>analog Anlagenbuchhaltung da betriebsübliche Nutzungsdauer</t>
  </si>
  <si>
    <t>Pauschale pro Platz</t>
  </si>
  <si>
    <t>Anzahl der Plätze</t>
  </si>
  <si>
    <t>Zinssatz</t>
  </si>
  <si>
    <t>Zinsen für Fremdkapital</t>
  </si>
  <si>
    <t>RND bei 2,5%</t>
  </si>
  <si>
    <t>Adressat:</t>
  </si>
  <si>
    <t>Adresse:</t>
  </si>
  <si>
    <t>Name des Trägers:</t>
  </si>
  <si>
    <t>Anschrift:</t>
  </si>
  <si>
    <t>Ansprechpartner:</t>
  </si>
  <si>
    <t>Telefon:</t>
  </si>
  <si>
    <t>E-Mail:</t>
  </si>
  <si>
    <t>Start Betrachtungszeitraum</t>
  </si>
  <si>
    <t>Ende Betrachtungszeitraum</t>
  </si>
  <si>
    <t>Eigenkapitalverzinsung:</t>
  </si>
  <si>
    <t>AfA-Satz für fiktive Berechnung</t>
  </si>
  <si>
    <t>Abschreibung für Gebäude</t>
  </si>
  <si>
    <t>Sonstige Anlagegüter (Pauschale oder IST-Nachweis)</t>
  </si>
  <si>
    <t>Sonstige Anlagegüter (IST-Nachweis)</t>
  </si>
  <si>
    <t>Zuschüsse für Gebäude</t>
  </si>
  <si>
    <t>Über die fiktive Berechnung bzw. den fiktiven Ansatz wird die Zuschussabschreibung an den Abschreibungsaufwand gem. Investberechnung angeglichen</t>
  </si>
  <si>
    <t>Zuschüsse für den Fuhrpark</t>
  </si>
  <si>
    <t>Abschreibung für den Fuhrpark</t>
  </si>
  <si>
    <t>Fremdkapital</t>
  </si>
  <si>
    <t>Darlehensnummer</t>
  </si>
  <si>
    <t>Laufzeitbeginn
Jahr</t>
  </si>
  <si>
    <t>Laufzeit in Jahren</t>
  </si>
  <si>
    <t>Nennbetrag</t>
  </si>
  <si>
    <t>Zins-/Verwaltungs-kosten in %</t>
  </si>
  <si>
    <t>Darlehensstand</t>
  </si>
  <si>
    <t>kalkulatorisch gebundenes Kapital</t>
  </si>
  <si>
    <t>Vermieter, Verpächter, Leasinggeber, Grundstückseigentümer</t>
  </si>
  <si>
    <t>Aufwendungen für Miete, Pacht, Leasing und Erbbau</t>
  </si>
  <si>
    <t>Objekt, Adresse oder Beschreibung</t>
  </si>
  <si>
    <t>Nutzungszweck</t>
  </si>
  <si>
    <t>Gesamtsumme</t>
  </si>
  <si>
    <t>Erträge aus in- bzw. extern verrechneten Mieten</t>
  </si>
  <si>
    <t>Mieter</t>
  </si>
  <si>
    <t>Jahresertrag</t>
  </si>
  <si>
    <t>Mieteinnahmen</t>
  </si>
  <si>
    <t>Miete, Pacht, Leasing und Erbbau</t>
  </si>
  <si>
    <t>Abschreibungsdauer / Zweckbindung</t>
  </si>
  <si>
    <t>Zuschusshöhe</t>
  </si>
  <si>
    <t>Aktivierung</t>
  </si>
  <si>
    <t>Instandhaltung</t>
  </si>
  <si>
    <t>Name der Einrichtung / des Dienstes:</t>
  </si>
  <si>
    <t>sofern vorhanden</t>
  </si>
  <si>
    <t>incl. Verwaltungskosten/
Darlehensgeber</t>
  </si>
  <si>
    <t>5. Preisindizes für Wohngebäude, Nichtwohngebäude und sonstige Bauwerke in Bayern seit 1963</t>
  </si>
  <si>
    <t>Laufzeitbeginn</t>
  </si>
  <si>
    <t>Jahresaufwand
bei Mieten: Kaltmiete</t>
  </si>
  <si>
    <t>M1400C 202244 (bayern.de)</t>
  </si>
  <si>
    <t>Investitionsbetrag kalendertäglich / je Berechnungseinheit</t>
  </si>
  <si>
    <t xml:space="preserve">Berechnungstage / abrechnungsfähige Berechnungseinheiten des jeweiligen Angebots </t>
  </si>
  <si>
    <t>abrechnungsfähige Berechnungseinheiten gesamt</t>
  </si>
  <si>
    <t>Leistungsangebot:</t>
  </si>
  <si>
    <t>Fuhrpark / Fahrzeuge</t>
  </si>
  <si>
    <t>abzüglich Zuschüsse Fuhrpark / Fahrzeuge</t>
  </si>
  <si>
    <t>abzüglich Zuschüsse Gebäude</t>
  </si>
  <si>
    <t>abzüglich Fremdkapital</t>
  </si>
  <si>
    <t>abzüglich Nicht öffentliche Förderungen</t>
  </si>
  <si>
    <t>Einrichtungspauschale (sofern vereinbart)</t>
  </si>
  <si>
    <t>Außenanlagen</t>
  </si>
  <si>
    <t xml:space="preserve">Instandhaltung
 ab dem 6. Jahr bis zu </t>
  </si>
  <si>
    <t>Beispiel:</t>
  </si>
  <si>
    <t>Anschaffungs- und Herstellkosten</t>
  </si>
  <si>
    <t>Gesamtkosten gemäß staatlichem Bewilligungsbescheid: 1.000.000 €</t>
  </si>
  <si>
    <t>in der Kalkulation angegebene bzw. tatsächlich entstandene Gesamtkosten 1.010.000 €</t>
  </si>
  <si>
    <t>im Bewilligungsbescheid ausgewiesene förderfähige Kosten: 800.000 €</t>
  </si>
  <si>
    <t xml:space="preserve">jahrliche Abschreibung bei </t>
  </si>
  <si>
    <t>Restbuchwert bei</t>
  </si>
  <si>
    <t>Lt. Ziffer 2 Nr. 1c der Regelungen bis zu 4 %; Änderungen erfolgen d. Beschlüsse d. Entgeltkommission</t>
  </si>
  <si>
    <t>Herrichten und Erschließen</t>
  </si>
  <si>
    <t>Maßgeblich sind die Gesamtkosten (bei Neubauten und Sanierungen lt. Kostenberechnung)  zuzügl. der mit dem Bezirk abgestimmte Kostensteigerungen; nicht der Pauschalbetrag, der gefördert wird</t>
  </si>
  <si>
    <t>in Spalte F "Anschaffungs- und Herstellungskosten" zu berücksichtigen: 1.000.000 € zuzügl. der mit dem Bezirk abgestimmten Kostensteigerungen</t>
  </si>
  <si>
    <t>Zuschüsse für Herrichten und Erschließen</t>
  </si>
  <si>
    <t>Zuschüsse für Außenanlagen</t>
  </si>
  <si>
    <t>abzüglich Zuschüsse Außenanlagen</t>
  </si>
  <si>
    <t>abzüglich Zuschüsse Sonstige Analgegüter (IST-Nachweis)</t>
  </si>
  <si>
    <t>indiv.</t>
  </si>
  <si>
    <t>lt. RLV</t>
  </si>
  <si>
    <t>Anschaffungs- und Herstellkosten*</t>
  </si>
  <si>
    <t>* Anschaffungs- und Herstellungskosten</t>
  </si>
  <si>
    <t>Zuschüsse für Sonstige Anlagegüter</t>
  </si>
  <si>
    <t>Anlage 5.1 Kalkulationstool Investitionsbetrag allgemein</t>
  </si>
  <si>
    <t>Verzinsung 3 % über
5-Jahresdurchschnitt Basiszinssatz in %</t>
  </si>
  <si>
    <t>Hilfstabelle zur Ermittlung der 10 maßgeblichen Werte</t>
  </si>
  <si>
    <t>bitte mit Minus eintragen</t>
  </si>
  <si>
    <t xml:space="preserve">Anzahl der Plätze / abrechnungsfähige Einheiten </t>
  </si>
  <si>
    <t>wenn "abr.fähige Einh." bitte hier 1 eintragen</t>
  </si>
  <si>
    <t>Fiktiver Buchwert zum 01.01.2023 gem. Invest</t>
  </si>
  <si>
    <t>Instandhaltung
 0 - 5 Jahre:</t>
  </si>
  <si>
    <t>Stand: 12.2023</t>
  </si>
  <si>
    <t>abzüglich Zuschüsse Herrichten und Erschließen</t>
  </si>
  <si>
    <t xml:space="preserve">Ø-Erhöhung der letzten drei Jahre </t>
  </si>
  <si>
    <t>Differenz zwischen dem im Antragsjahr zuletzt offiziell bekannten Wert zum Vorjahr</t>
  </si>
  <si>
    <t>Differenz zwischen Wert vom Vorjahr zum Vor-Vorjahr</t>
  </si>
  <si>
    <t>Differenz zwischen Wert Vor-Vorjahr zum Vor-Vor-Vorjahr</t>
  </si>
  <si>
    <t>insgesamt:</t>
  </si>
  <si>
    <t>Berechnung des Wertes für das Antragsjahr wenn der Basiswert noch nicht veröffentlicht wurde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</si>
</sst>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0.0"/>
    <numFmt numFmtId="166" formatCode="&quot;FIKTIVER RESTWERT gem. Invest bei &quot;0.00%&quot; AfA&quot;\ "/>
    <numFmt numFmtId="167" formatCode="0.0000%"/>
    <numFmt numFmtId="168" formatCode="_-* #,##0_-;\-* #,##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u/>
      <sz val="9"/>
      <color theme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6"/>
      <color theme="1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Tahoma"/>
      <family val="2"/>
    </font>
    <font>
      <b/>
      <u/>
      <sz val="1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trike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u/>
      <sz val="16"/>
      <name val="Arial"/>
      <family val="2"/>
    </font>
    <font>
      <sz val="9"/>
      <color rgb="FFFF0000"/>
      <name val="Arial"/>
      <family val="2"/>
    </font>
    <font>
      <b/>
      <u/>
      <sz val="11"/>
      <color theme="1"/>
      <name val="Arial"/>
      <family val="2"/>
    </font>
    <font>
      <sz val="5"/>
      <color theme="1"/>
      <name val="Arial"/>
      <family val="2"/>
    </font>
    <font>
      <b/>
      <sz val="11"/>
      <name val="Calibri"/>
      <family val="2"/>
      <scheme val="minor"/>
    </font>
    <font>
      <i/>
      <sz val="7"/>
      <name val="Calibri"/>
      <family val="2"/>
      <scheme val="minor"/>
    </font>
    <font>
      <sz val="7"/>
      <color rgb="FFFF0000"/>
      <name val="Calibri"/>
      <family val="2"/>
      <scheme val="minor"/>
    </font>
    <font>
      <i/>
      <sz val="7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7" tint="0.79998168889431442"/>
        <bgColor indexed="9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Border="0" applyProtection="0">
      <alignment horizontal="left" vertical="top" wrapText="1"/>
      <protection locked="0"/>
    </xf>
    <xf numFmtId="0" fontId="7" fillId="0" borderId="0" applyBorder="0" applyProtection="0">
      <alignment horizontal="left" vertical="top" wrapText="1"/>
      <protection locked="0"/>
    </xf>
    <xf numFmtId="0" fontId="8" fillId="0" borderId="0" applyNumberFormat="0" applyFill="0" applyBorder="0" applyAlignment="0" applyProtection="0">
      <alignment horizontal="left" vertical="top" wrapText="1"/>
      <protection locked="0"/>
    </xf>
    <xf numFmtId="9" fontId="9" fillId="0" borderId="0" applyFont="0" applyFill="0" applyBorder="0" applyAlignment="0" applyProtection="0"/>
    <xf numFmtId="0" fontId="3" fillId="0" borderId="0" applyBorder="0" applyProtection="0">
      <alignment horizontal="left" vertical="top" wrapText="1"/>
      <protection locked="0"/>
    </xf>
    <xf numFmtId="0" fontId="3" fillId="0" borderId="0" applyBorder="0" applyProtection="0">
      <alignment horizontal="left" vertical="top" wrapText="1"/>
      <protection locked="0"/>
    </xf>
    <xf numFmtId="0" fontId="9" fillId="0" borderId="0"/>
    <xf numFmtId="0" fontId="9" fillId="0" borderId="0"/>
    <xf numFmtId="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 applyProtection="0">
      <alignment horizontal="left" vertical="top" wrapText="1"/>
      <protection locked="0"/>
    </xf>
  </cellStyleXfs>
  <cellXfs count="382">
    <xf numFmtId="0" fontId="0" fillId="0" borderId="0" xfId="0"/>
    <xf numFmtId="0" fontId="11" fillId="0" borderId="0" xfId="3" applyFont="1">
      <alignment horizontal="left" vertical="top" wrapText="1"/>
      <protection locked="0"/>
    </xf>
    <xf numFmtId="164" fontId="11" fillId="0" borderId="0" xfId="3" applyNumberFormat="1" applyFont="1">
      <alignment horizontal="left" vertical="top" wrapText="1"/>
      <protection locked="0"/>
    </xf>
    <xf numFmtId="0" fontId="12" fillId="0" borderId="0" xfId="3" applyFont="1">
      <alignment horizontal="left" vertical="top" wrapText="1"/>
      <protection locked="0"/>
    </xf>
    <xf numFmtId="0" fontId="11" fillId="0" borderId="0" xfId="3" applyFont="1" applyAlignment="1">
      <alignment horizontal="center" vertical="top" wrapText="1"/>
      <protection locked="0"/>
    </xf>
    <xf numFmtId="0" fontId="14" fillId="0" borderId="0" xfId="3" applyFont="1">
      <alignment horizontal="left" vertical="top" wrapText="1"/>
      <protection locked="0"/>
    </xf>
    <xf numFmtId="164" fontId="11" fillId="0" borderId="0" xfId="3" applyNumberFormat="1" applyFont="1" applyAlignment="1">
      <alignment horizontal="left" vertical="top"/>
      <protection locked="0"/>
    </xf>
    <xf numFmtId="6" fontId="11" fillId="0" borderId="0" xfId="3" applyNumberFormat="1" applyFont="1">
      <alignment horizontal="left" vertical="top" wrapText="1"/>
      <protection locked="0"/>
    </xf>
    <xf numFmtId="8" fontId="11" fillId="0" borderId="0" xfId="3" applyNumberFormat="1" applyFont="1">
      <alignment horizontal="left" vertical="top" wrapText="1"/>
      <protection locked="0"/>
    </xf>
    <xf numFmtId="164" fontId="12" fillId="0" borderId="0" xfId="3" applyNumberFormat="1" applyFont="1" applyBorder="1" applyAlignment="1">
      <alignment horizontal="left" vertical="top"/>
      <protection locked="0"/>
    </xf>
    <xf numFmtId="0" fontId="15" fillId="0" borderId="0" xfId="5" applyFont="1" applyAlignment="1" applyProtection="1"/>
    <xf numFmtId="0" fontId="13" fillId="2" borderId="25" xfId="3" applyFont="1" applyFill="1" applyBorder="1">
      <alignment horizontal="left" vertical="top" wrapText="1"/>
      <protection locked="0"/>
    </xf>
    <xf numFmtId="0" fontId="13" fillId="2" borderId="25" xfId="3" applyFont="1" applyFill="1" applyBorder="1" applyAlignment="1">
      <alignment horizontal="left" vertical="top"/>
      <protection locked="0"/>
    </xf>
    <xf numFmtId="0" fontId="17" fillId="0" borderId="0" xfId="3" applyFont="1" applyAlignment="1" applyProtection="1"/>
    <xf numFmtId="0" fontId="11" fillId="0" borderId="0" xfId="3" applyFont="1" applyAlignment="1" applyProtection="1">
      <alignment vertical="top" wrapText="1"/>
    </xf>
    <xf numFmtId="0" fontId="11" fillId="0" borderId="0" xfId="3" applyFont="1" applyAlignment="1" applyProtection="1"/>
    <xf numFmtId="165" fontId="11" fillId="0" borderId="0" xfId="3" applyNumberFormat="1" applyFont="1" applyAlignment="1" applyProtection="1">
      <alignment horizontal="center"/>
    </xf>
    <xf numFmtId="165" fontId="11" fillId="0" borderId="0" xfId="3" applyNumberFormat="1" applyFont="1" applyAlignment="1" applyProtection="1"/>
    <xf numFmtId="0" fontId="13" fillId="0" borderId="0" xfId="9" applyFont="1" applyAlignment="1">
      <alignment horizontal="center"/>
    </xf>
    <xf numFmtId="0" fontId="11" fillId="3" borderId="0" xfId="3" applyFont="1" applyFill="1" applyAlignment="1">
      <alignment horizontal="right" vertical="top" wrapText="1"/>
      <protection locked="0"/>
    </xf>
    <xf numFmtId="0" fontId="11" fillId="3" borderId="0" xfId="3" applyFont="1" applyFill="1" applyAlignment="1">
      <alignment horizontal="center" vertical="top" wrapText="1"/>
      <protection locked="0"/>
    </xf>
    <xf numFmtId="0" fontId="14" fillId="3" borderId="0" xfId="9" applyFont="1" applyFill="1"/>
    <xf numFmtId="2" fontId="11" fillId="3" borderId="0" xfId="3" applyNumberFormat="1" applyFont="1" applyFill="1" applyAlignment="1">
      <alignment horizontal="center" vertical="top" wrapText="1"/>
      <protection locked="0"/>
    </xf>
    <xf numFmtId="2" fontId="11" fillId="0" borderId="0" xfId="3" applyNumberFormat="1" applyFont="1">
      <alignment horizontal="left" vertical="top" wrapText="1"/>
      <protection locked="0"/>
    </xf>
    <xf numFmtId="0" fontId="18" fillId="0" borderId="0" xfId="3" applyFont="1" applyAlignment="1">
      <alignment horizontal="left" vertical="top"/>
      <protection locked="0"/>
    </xf>
    <xf numFmtId="164" fontId="19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/>
    <xf numFmtId="0" fontId="19" fillId="0" borderId="0" xfId="0" applyFont="1" applyAlignment="1" applyProtection="1">
      <alignment horizontal="left" vertical="top" wrapText="1"/>
      <protection locked="0"/>
    </xf>
    <xf numFmtId="164" fontId="19" fillId="0" borderId="0" xfId="0" applyNumberFormat="1" applyFont="1" applyAlignment="1" applyProtection="1">
      <alignment horizontal="right" vertical="top" wrapText="1"/>
      <protection locked="0"/>
    </xf>
    <xf numFmtId="164" fontId="19" fillId="0" borderId="0" xfId="1" applyNumberFormat="1" applyFont="1" applyAlignment="1" applyProtection="1">
      <alignment horizontal="right" vertical="top" wrapText="1"/>
      <protection locked="0"/>
    </xf>
    <xf numFmtId="10" fontId="19" fillId="0" borderId="0" xfId="1" applyNumberFormat="1" applyFont="1" applyAlignment="1" applyProtection="1">
      <alignment horizontal="right" vertical="top" wrapText="1"/>
      <protection locked="0"/>
    </xf>
    <xf numFmtId="14" fontId="19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164" fontId="20" fillId="6" borderId="0" xfId="1" applyNumberFormat="1" applyFont="1" applyFill="1" applyAlignment="1" applyProtection="1">
      <alignment horizontal="center" vertical="top" wrapText="1"/>
      <protection locked="0"/>
    </xf>
    <xf numFmtId="164" fontId="20" fillId="6" borderId="0" xfId="1" applyNumberFormat="1" applyFont="1" applyFill="1" applyAlignment="1" applyProtection="1">
      <alignment horizontal="center" vertical="center" wrapText="1"/>
      <protection locked="0"/>
    </xf>
    <xf numFmtId="164" fontId="20" fillId="6" borderId="12" xfId="1" applyNumberFormat="1" applyFont="1" applyFill="1" applyBorder="1" applyAlignment="1" applyProtection="1">
      <alignment horizontal="left" vertical="center" wrapText="1"/>
      <protection locked="0"/>
    </xf>
    <xf numFmtId="164" fontId="20" fillId="6" borderId="14" xfId="1" applyNumberFormat="1" applyFont="1" applyFill="1" applyBorder="1" applyAlignment="1" applyProtection="1">
      <alignment horizontal="center" vertical="top" wrapText="1"/>
      <protection locked="0"/>
    </xf>
    <xf numFmtId="164" fontId="20" fillId="6" borderId="0" xfId="1" applyNumberFormat="1" applyFont="1" applyFill="1" applyBorder="1" applyAlignment="1" applyProtection="1">
      <alignment horizontal="center" vertical="top" wrapText="1"/>
      <protection locked="0"/>
    </xf>
    <xf numFmtId="164" fontId="20" fillId="6" borderId="15" xfId="1" applyNumberFormat="1" applyFont="1" applyFill="1" applyBorder="1" applyAlignment="1" applyProtection="1">
      <alignment horizontal="center" vertical="top" wrapText="1"/>
      <protection locked="0"/>
    </xf>
    <xf numFmtId="14" fontId="19" fillId="0" borderId="0" xfId="0" applyNumberFormat="1" applyFont="1" applyAlignment="1" applyProtection="1">
      <alignment horizontal="left" vertical="top"/>
      <protection locked="0"/>
    </xf>
    <xf numFmtId="14" fontId="20" fillId="6" borderId="0" xfId="1" applyNumberFormat="1" applyFont="1" applyFill="1" applyAlignment="1" applyProtection="1">
      <alignment vertical="center" wrapText="1"/>
      <protection locked="0"/>
    </xf>
    <xf numFmtId="14" fontId="20" fillId="6" borderId="0" xfId="1" applyNumberFormat="1" applyFont="1" applyFill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20" fillId="6" borderId="0" xfId="1" applyNumberFormat="1" applyFont="1" applyFill="1" applyAlignment="1" applyProtection="1">
      <alignment horizontal="center" vertical="center" wrapText="1"/>
      <protection locked="0"/>
    </xf>
    <xf numFmtId="164" fontId="19" fillId="0" borderId="0" xfId="0" applyNumberFormat="1" applyFont="1"/>
    <xf numFmtId="164" fontId="20" fillId="6" borderId="0" xfId="1" applyNumberFormat="1" applyFont="1" applyFill="1" applyAlignment="1" applyProtection="1">
      <alignment vertical="center" wrapText="1"/>
      <protection locked="0"/>
    </xf>
    <xf numFmtId="10" fontId="19" fillId="0" borderId="0" xfId="0" applyNumberFormat="1" applyFont="1"/>
    <xf numFmtId="10" fontId="19" fillId="0" borderId="0" xfId="0" applyNumberFormat="1" applyFont="1" applyAlignment="1" applyProtection="1">
      <alignment horizontal="left" vertical="top" wrapText="1"/>
      <protection locked="0"/>
    </xf>
    <xf numFmtId="10" fontId="20" fillId="6" borderId="12" xfId="1" applyNumberFormat="1" applyFont="1" applyFill="1" applyBorder="1" applyAlignment="1" applyProtection="1">
      <alignment horizontal="left" vertical="center" wrapText="1"/>
      <protection locked="0"/>
    </xf>
    <xf numFmtId="10" fontId="20" fillId="6" borderId="0" xfId="1" applyNumberFormat="1" applyFont="1" applyFill="1" applyBorder="1" applyAlignment="1" applyProtection="1">
      <alignment horizontal="center" vertical="top" wrapText="1"/>
      <protection locked="0"/>
    </xf>
    <xf numFmtId="164" fontId="21" fillId="7" borderId="0" xfId="0" applyNumberFormat="1" applyFont="1" applyFill="1" applyAlignment="1" applyProtection="1">
      <alignment horizontal="center" vertical="center" wrapText="1"/>
      <protection locked="0"/>
    </xf>
    <xf numFmtId="164" fontId="19" fillId="0" borderId="0" xfId="0" applyNumberFormat="1" applyFont="1" applyAlignment="1" applyProtection="1">
      <alignment horizontal="left" vertical="center" wrapText="1"/>
      <protection locked="0"/>
    </xf>
    <xf numFmtId="0" fontId="20" fillId="6" borderId="0" xfId="1" applyNumberFormat="1" applyFont="1" applyFill="1" applyAlignment="1" applyProtection="1">
      <alignment horizontal="center" vertical="top" wrapText="1"/>
      <protection locked="0"/>
    </xf>
    <xf numFmtId="14" fontId="2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2" borderId="1" xfId="0" applyFont="1" applyFill="1" applyBorder="1" applyAlignment="1" applyProtection="1">
      <alignment horizontal="right" vertical="center" wrapText="1"/>
      <protection locked="0"/>
    </xf>
    <xf numFmtId="164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10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locked="0"/>
    </xf>
    <xf numFmtId="164" fontId="21" fillId="8" borderId="0" xfId="1" applyNumberFormat="1" applyFont="1" applyFill="1" applyAlignment="1" applyProtection="1">
      <alignment horizontal="center" vertical="center" wrapText="1"/>
      <protection locked="0"/>
    </xf>
    <xf numFmtId="164" fontId="21" fillId="8" borderId="13" xfId="1" applyNumberFormat="1" applyFont="1" applyFill="1" applyBorder="1" applyAlignment="1" applyProtection="1">
      <alignment horizontal="center" vertical="center" wrapText="1"/>
      <protection locked="0"/>
    </xf>
    <xf numFmtId="164" fontId="21" fillId="8" borderId="11" xfId="1" applyNumberFormat="1" applyFont="1" applyFill="1" applyBorder="1" applyAlignment="1" applyProtection="1">
      <alignment horizontal="center" vertical="center" wrapText="1"/>
      <protection locked="0"/>
    </xf>
    <xf numFmtId="14" fontId="21" fillId="8" borderId="0" xfId="1" applyNumberFormat="1" applyFont="1" applyFill="1" applyAlignment="1" applyProtection="1">
      <alignment horizontal="center" vertical="center" wrapText="1"/>
      <protection locked="0"/>
    </xf>
    <xf numFmtId="14" fontId="28" fillId="0" borderId="0" xfId="0" applyNumberFormat="1" applyFont="1" applyAlignment="1" applyProtection="1">
      <alignment horizontal="left" vertical="top"/>
      <protection locked="0"/>
    </xf>
    <xf numFmtId="14" fontId="22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20" xfId="0" applyFont="1" applyFill="1" applyBorder="1" applyAlignment="1" applyProtection="1">
      <alignment horizontal="center" vertical="center" wrapText="1"/>
      <protection locked="0"/>
    </xf>
    <xf numFmtId="164" fontId="22" fillId="5" borderId="20" xfId="1" applyNumberFormat="1" applyFont="1" applyFill="1" applyBorder="1" applyAlignment="1" applyProtection="1">
      <alignment horizontal="right" vertical="center" wrapText="1"/>
      <protection locked="0"/>
    </xf>
    <xf numFmtId="10" fontId="22" fillId="3" borderId="20" xfId="2" applyNumberFormat="1" applyFont="1" applyFill="1" applyBorder="1" applyAlignment="1" applyProtection="1">
      <alignment horizontal="right" vertical="center" wrapText="1"/>
      <protection locked="0"/>
    </xf>
    <xf numFmtId="0" fontId="19" fillId="0" borderId="20" xfId="0" applyFont="1" applyBorder="1" applyAlignment="1" applyProtection="1">
      <alignment horizontal="center" vertical="top" wrapText="1"/>
      <protection locked="0"/>
    </xf>
    <xf numFmtId="0" fontId="19" fillId="0" borderId="20" xfId="0" applyFont="1" applyBorder="1" applyAlignment="1" applyProtection="1">
      <alignment horizontal="left" vertical="top" wrapText="1"/>
      <protection locked="0"/>
    </xf>
    <xf numFmtId="164" fontId="19" fillId="0" borderId="20" xfId="1" applyNumberFormat="1" applyFont="1" applyBorder="1" applyAlignment="1" applyProtection="1">
      <alignment horizontal="right" vertical="top" wrapText="1"/>
      <protection locked="0"/>
    </xf>
    <xf numFmtId="164" fontId="19" fillId="0" borderId="20" xfId="0" applyNumberFormat="1" applyFont="1" applyBorder="1" applyAlignment="1" applyProtection="1">
      <alignment horizontal="left" vertical="top" wrapText="1"/>
      <protection locked="0"/>
    </xf>
    <xf numFmtId="14" fontId="19" fillId="0" borderId="20" xfId="0" applyNumberFormat="1" applyFont="1" applyBorder="1"/>
    <xf numFmtId="0" fontId="19" fillId="0" borderId="20" xfId="0" applyFont="1" applyBorder="1" applyAlignment="1">
      <alignment horizontal="center"/>
    </xf>
    <xf numFmtId="0" fontId="19" fillId="0" borderId="20" xfId="0" applyFont="1" applyBorder="1"/>
    <xf numFmtId="164" fontId="19" fillId="0" borderId="20" xfId="0" applyNumberFormat="1" applyFont="1" applyBorder="1"/>
    <xf numFmtId="10" fontId="19" fillId="3" borderId="20" xfId="2" applyNumberFormat="1" applyFont="1" applyFill="1" applyBorder="1" applyAlignment="1" applyProtection="1">
      <alignment horizontal="right" vertical="top" wrapText="1"/>
      <protection locked="0"/>
    </xf>
    <xf numFmtId="0" fontId="19" fillId="3" borderId="20" xfId="0" applyFont="1" applyFill="1" applyBorder="1" applyAlignment="1" applyProtection="1">
      <alignment horizontal="center" vertical="top" wrapText="1"/>
      <protection locked="0"/>
    </xf>
    <xf numFmtId="164" fontId="19" fillId="3" borderId="20" xfId="0" applyNumberFormat="1" applyFont="1" applyFill="1" applyBorder="1" applyAlignment="1" applyProtection="1">
      <alignment horizontal="right" vertical="top" wrapText="1"/>
      <protection locked="0"/>
    </xf>
    <xf numFmtId="164" fontId="19" fillId="0" borderId="20" xfId="0" applyNumberFormat="1" applyFont="1" applyBorder="1" applyAlignment="1" applyProtection="1">
      <alignment horizontal="right" vertical="top" wrapText="1"/>
      <protection locked="0"/>
    </xf>
    <xf numFmtId="164" fontId="23" fillId="3" borderId="20" xfId="3" applyNumberFormat="1" applyFont="1" applyFill="1" applyBorder="1" applyAlignment="1">
      <alignment horizontal="right" vertical="top" wrapText="1"/>
      <protection locked="0"/>
    </xf>
    <xf numFmtId="164" fontId="23" fillId="0" borderId="20" xfId="3" applyNumberFormat="1" applyFont="1" applyBorder="1" applyAlignment="1">
      <alignment horizontal="right" vertical="top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64" fontId="22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23" fillId="0" borderId="0" xfId="3" applyNumberFormat="1" applyFont="1" applyBorder="1" applyAlignment="1">
      <alignment horizontal="right" vertical="top" wrapText="1"/>
      <protection locked="0"/>
    </xf>
    <xf numFmtId="0" fontId="22" fillId="5" borderId="20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20" xfId="1" applyNumberFormat="1" applyFont="1" applyBorder="1" applyAlignment="1" applyProtection="1">
      <alignment horizontal="left" vertical="top" wrapText="1"/>
      <protection locked="0"/>
    </xf>
    <xf numFmtId="0" fontId="20" fillId="0" borderId="0" xfId="1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2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20" fillId="6" borderId="0" xfId="1" applyNumberFormat="1" applyFont="1" applyFill="1" applyAlignment="1" applyProtection="1">
      <alignment horizontal="left" vertical="top" wrapText="1"/>
      <protection locked="0"/>
    </xf>
    <xf numFmtId="0" fontId="27" fillId="0" borderId="0" xfId="0" applyFont="1"/>
    <xf numFmtId="0" fontId="28" fillId="0" borderId="0" xfId="0" applyFont="1" applyAlignment="1" applyProtection="1">
      <alignment horizontal="left" vertical="top" wrapText="1"/>
      <protection locked="0"/>
    </xf>
    <xf numFmtId="0" fontId="30" fillId="0" borderId="0" xfId="1" applyNumberFormat="1" applyFont="1" applyFill="1" applyBorder="1" applyAlignment="1" applyProtection="1">
      <alignment horizontal="left" vertical="center"/>
      <protection locked="0"/>
    </xf>
    <xf numFmtId="0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164" fontId="22" fillId="5" borderId="20" xfId="1" applyNumberFormat="1" applyFont="1" applyFill="1" applyBorder="1" applyAlignment="1" applyProtection="1">
      <alignment horizontal="center" vertical="center"/>
      <protection locked="0"/>
    </xf>
    <xf numFmtId="164" fontId="22" fillId="3" borderId="20" xfId="1" applyNumberFormat="1" applyFont="1" applyFill="1" applyBorder="1" applyAlignment="1" applyProtection="1">
      <alignment horizontal="right" vertical="center" wrapText="1"/>
      <protection locked="0"/>
    </xf>
    <xf numFmtId="164" fontId="20" fillId="6" borderId="14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0" xfId="1" applyNumberFormat="1" applyFont="1" applyFill="1" applyBorder="1" applyAlignment="1" applyProtection="1">
      <alignment horizontal="center" vertical="center" wrapText="1"/>
      <protection locked="0"/>
    </xf>
    <xf numFmtId="10" fontId="20" fillId="6" borderId="0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1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6" fontId="11" fillId="0" borderId="0" xfId="3" applyNumberFormat="1" applyFont="1" applyAlignment="1">
      <alignment horizontal="right" vertical="top" wrapText="1"/>
      <protection locked="0"/>
    </xf>
    <xf numFmtId="6" fontId="13" fillId="2" borderId="26" xfId="3" applyNumberFormat="1" applyFont="1" applyFill="1" applyBorder="1" applyAlignment="1">
      <alignment horizontal="right" vertical="top" wrapText="1"/>
      <protection locked="0"/>
    </xf>
    <xf numFmtId="44" fontId="13" fillId="2" borderId="26" xfId="3" applyNumberFormat="1" applyFont="1" applyFill="1" applyBorder="1" applyAlignment="1">
      <alignment horizontal="right" vertical="top" wrapText="1"/>
      <protection locked="0"/>
    </xf>
    <xf numFmtId="10" fontId="19" fillId="0" borderId="0" xfId="0" applyNumberFormat="1" applyFont="1" applyAlignment="1">
      <alignment horizontal="center"/>
    </xf>
    <xf numFmtId="10" fontId="19" fillId="0" borderId="0" xfId="0" applyNumberFormat="1" applyFont="1" applyAlignment="1" applyProtection="1">
      <alignment horizontal="center" vertical="top" wrapText="1"/>
      <protection locked="0"/>
    </xf>
    <xf numFmtId="10" fontId="20" fillId="6" borderId="12" xfId="1" applyNumberFormat="1" applyFont="1" applyFill="1" applyBorder="1" applyAlignment="1" applyProtection="1">
      <alignment horizontal="center" vertical="center" wrapText="1"/>
      <protection locked="0"/>
    </xf>
    <xf numFmtId="10" fontId="22" fillId="3" borderId="20" xfId="2" applyNumberFormat="1" applyFont="1" applyFill="1" applyBorder="1" applyAlignment="1" applyProtection="1">
      <alignment horizontal="center" vertical="center" wrapText="1"/>
      <protection locked="0"/>
    </xf>
    <xf numFmtId="10" fontId="19" fillId="0" borderId="0" xfId="1" applyNumberFormat="1" applyFont="1" applyAlignment="1" applyProtection="1">
      <alignment horizontal="center" vertical="top" wrapText="1"/>
      <protection locked="0"/>
    </xf>
    <xf numFmtId="10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top"/>
      <protection locked="0"/>
    </xf>
    <xf numFmtId="14" fontId="19" fillId="0" borderId="0" xfId="0" applyNumberFormat="1" applyFont="1" applyAlignment="1" applyProtection="1">
      <alignment horizontal="center" vertical="top" wrapText="1"/>
      <protection locked="0"/>
    </xf>
    <xf numFmtId="14" fontId="22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20" xfId="0" applyNumberFormat="1" applyFont="1" applyBorder="1" applyAlignment="1" applyProtection="1">
      <alignment horizontal="center" vertical="top" wrapText="1"/>
      <protection locked="0"/>
    </xf>
    <xf numFmtId="14" fontId="19" fillId="0" borderId="20" xfId="0" applyNumberFormat="1" applyFont="1" applyBorder="1" applyAlignment="1">
      <alignment horizontal="center"/>
    </xf>
    <xf numFmtId="1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8" fillId="0" borderId="0" xfId="0" applyNumberFormat="1" applyFont="1" applyAlignment="1" applyProtection="1">
      <alignment horizontal="center" vertical="top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0" fontId="22" fillId="5" borderId="20" xfId="1" applyNumberFormat="1" applyFont="1" applyFill="1" applyBorder="1" applyAlignment="1" applyProtection="1">
      <alignment horizontal="left" vertical="center"/>
      <protection locked="0"/>
    </xf>
    <xf numFmtId="164" fontId="20" fillId="9" borderId="0" xfId="1" applyNumberFormat="1" applyFont="1" applyFill="1" applyBorder="1" applyAlignment="1" applyProtection="1">
      <alignment horizontal="center" vertical="center" wrapText="1"/>
      <protection locked="0"/>
    </xf>
    <xf numFmtId="164" fontId="2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1" fillId="10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10" borderId="0" xfId="1" applyNumberFormat="1" applyFont="1" applyFill="1" applyBorder="1" applyAlignment="1" applyProtection="1">
      <alignment horizontal="center" vertical="center" wrapText="1"/>
      <protection locked="0"/>
    </xf>
    <xf numFmtId="164" fontId="22" fillId="2" borderId="20" xfId="1" applyNumberFormat="1" applyFont="1" applyFill="1" applyBorder="1" applyAlignment="1" applyProtection="1">
      <alignment horizontal="right" vertical="center" wrapText="1"/>
      <protection locked="0"/>
    </xf>
    <xf numFmtId="164" fontId="19" fillId="2" borderId="20" xfId="1" applyNumberFormat="1" applyFont="1" applyFill="1" applyBorder="1" applyAlignment="1" applyProtection="1">
      <alignment horizontal="right" vertical="top" wrapText="1"/>
      <protection locked="0"/>
    </xf>
    <xf numFmtId="0" fontId="0" fillId="3" borderId="20" xfId="0" applyFill="1" applyBorder="1"/>
    <xf numFmtId="0" fontId="23" fillId="3" borderId="20" xfId="10" applyFont="1" applyFill="1" applyBorder="1"/>
    <xf numFmtId="14" fontId="0" fillId="5" borderId="20" xfId="0" applyNumberFormat="1" applyFill="1" applyBorder="1" applyAlignment="1">
      <alignment horizontal="center"/>
    </xf>
    <xf numFmtId="0" fontId="14" fillId="0" borderId="28" xfId="3" applyFont="1" applyBorder="1">
      <alignment horizontal="left" vertical="top" wrapText="1"/>
      <protection locked="0"/>
    </xf>
    <xf numFmtId="0" fontId="33" fillId="0" borderId="0" xfId="3" applyFont="1" applyAlignment="1">
      <alignment horizontal="left" vertical="top"/>
      <protection locked="0"/>
    </xf>
    <xf numFmtId="0" fontId="13" fillId="2" borderId="9" xfId="3" applyFont="1" applyFill="1" applyBorder="1">
      <alignment horizontal="left" vertical="top" wrapText="1"/>
      <protection locked="0"/>
    </xf>
    <xf numFmtId="164" fontId="13" fillId="2" borderId="10" xfId="3" applyNumberFormat="1" applyFont="1" applyFill="1" applyBorder="1" applyAlignment="1">
      <alignment horizontal="right" vertical="top" wrapText="1"/>
      <protection locked="0"/>
    </xf>
    <xf numFmtId="0" fontId="14" fillId="3" borderId="29" xfId="3" applyFont="1" applyFill="1" applyBorder="1" applyAlignment="1">
      <alignment horizontal="left" vertical="top"/>
      <protection locked="0"/>
    </xf>
    <xf numFmtId="6" fontId="11" fillId="3" borderId="30" xfId="3" applyNumberFormat="1" applyFont="1" applyFill="1" applyBorder="1" applyAlignment="1">
      <alignment horizontal="right" vertical="top" wrapText="1"/>
      <protection locked="0"/>
    </xf>
    <xf numFmtId="0" fontId="14" fillId="3" borderId="31" xfId="3" applyFont="1" applyFill="1" applyBorder="1" applyAlignment="1">
      <alignment horizontal="left" vertical="top"/>
      <protection locked="0"/>
    </xf>
    <xf numFmtId="6" fontId="11" fillId="3" borderId="32" xfId="3" applyNumberFormat="1" applyFont="1" applyFill="1" applyBorder="1" applyAlignment="1">
      <alignment horizontal="right" vertical="top" wrapText="1"/>
      <protection locked="0"/>
    </xf>
    <xf numFmtId="10" fontId="11" fillId="3" borderId="32" xfId="3" applyNumberFormat="1" applyFont="1" applyFill="1" applyBorder="1" applyAlignment="1">
      <alignment horizontal="right" vertical="top" wrapText="1"/>
      <protection locked="0"/>
    </xf>
    <xf numFmtId="0" fontId="13" fillId="3" borderId="25" xfId="3" applyFont="1" applyFill="1" applyBorder="1">
      <alignment horizontal="left" vertical="top" wrapText="1"/>
      <protection locked="0"/>
    </xf>
    <xf numFmtId="6" fontId="13" fillId="2" borderId="27" xfId="3" applyNumberFormat="1" applyFont="1" applyFill="1" applyBorder="1" applyAlignment="1">
      <alignment horizontal="right" vertical="top" wrapText="1"/>
      <protection locked="0"/>
    </xf>
    <xf numFmtId="0" fontId="12" fillId="2" borderId="36" xfId="3" applyFont="1" applyFill="1" applyBorder="1">
      <alignment horizontal="left" vertical="top" wrapText="1"/>
      <protection locked="0"/>
    </xf>
    <xf numFmtId="0" fontId="14" fillId="3" borderId="37" xfId="3" applyFont="1" applyFill="1" applyBorder="1">
      <alignment horizontal="left" vertical="top" wrapText="1"/>
      <protection locked="0"/>
    </xf>
    <xf numFmtId="0" fontId="14" fillId="0" borderId="37" xfId="3" applyFont="1" applyBorder="1">
      <alignment horizontal="left" vertical="top" wrapText="1"/>
      <protection locked="0"/>
    </xf>
    <xf numFmtId="164" fontId="12" fillId="2" borderId="38" xfId="3" applyNumberFormat="1" applyFont="1" applyFill="1" applyBorder="1" applyAlignment="1">
      <alignment horizontal="center" vertical="center" wrapText="1"/>
      <protection locked="0"/>
    </xf>
    <xf numFmtId="6" fontId="14" fillId="3" borderId="39" xfId="3" applyNumberFormat="1" applyFont="1" applyFill="1" applyBorder="1" applyAlignment="1">
      <alignment horizontal="right" vertical="top" wrapText="1"/>
      <protection locked="0"/>
    </xf>
    <xf numFmtId="6" fontId="14" fillId="0" borderId="39" xfId="3" applyNumberFormat="1" applyFont="1" applyBorder="1" applyAlignment="1">
      <alignment horizontal="right" vertical="top" wrapText="1"/>
      <protection locked="0"/>
    </xf>
    <xf numFmtId="6" fontId="10" fillId="3" borderId="39" xfId="0" applyNumberFormat="1" applyFont="1" applyFill="1" applyBorder="1" applyAlignment="1" applyProtection="1">
      <alignment horizontal="right" vertical="top" wrapText="1"/>
      <protection locked="0"/>
    </xf>
    <xf numFmtId="6" fontId="14" fillId="0" borderId="40" xfId="3" applyNumberFormat="1" applyFont="1" applyBorder="1" applyAlignment="1">
      <alignment horizontal="right" vertical="top" wrapText="1"/>
      <protection locked="0"/>
    </xf>
    <xf numFmtId="6" fontId="10" fillId="3" borderId="39" xfId="0" quotePrefix="1" applyNumberFormat="1" applyFont="1" applyFill="1" applyBorder="1" applyAlignment="1" applyProtection="1">
      <alignment horizontal="right" vertical="top" wrapText="1"/>
      <protection locked="0"/>
    </xf>
    <xf numFmtId="6" fontId="14" fillId="0" borderId="41" xfId="3" applyNumberFormat="1" applyFont="1" applyBorder="1" applyAlignment="1">
      <alignment horizontal="right" vertical="top" wrapText="1"/>
      <protection locked="0"/>
    </xf>
    <xf numFmtId="6" fontId="13" fillId="3" borderId="27" xfId="3" applyNumberFormat="1" applyFont="1" applyFill="1" applyBorder="1" applyAlignment="1">
      <alignment horizontal="right" vertical="top" wrapText="1"/>
      <protection locked="0"/>
    </xf>
    <xf numFmtId="166" fontId="34" fillId="9" borderId="0" xfId="1" applyNumberFormat="1" applyFont="1" applyFill="1" applyBorder="1" applyAlignment="1" applyProtection="1">
      <alignment horizontal="center" vertical="center" wrapText="1"/>
      <protection locked="0"/>
    </xf>
    <xf numFmtId="164" fontId="35" fillId="4" borderId="43" xfId="0" applyNumberFormat="1" applyFont="1" applyFill="1" applyBorder="1" applyAlignment="1" applyProtection="1">
      <alignment horizontal="center" vertical="center" wrapText="1"/>
      <protection locked="0"/>
    </xf>
    <xf numFmtId="10" fontId="35" fillId="5" borderId="4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7" fillId="3" borderId="37" xfId="3" applyFont="1" applyFill="1" applyBorder="1">
      <alignment horizontal="left" vertical="top" wrapText="1"/>
      <protection locked="0"/>
    </xf>
    <xf numFmtId="164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4" fontId="38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3" xfId="1" applyNumberFormat="1" applyFont="1" applyFill="1" applyBorder="1" applyAlignment="1" applyProtection="1">
      <alignment horizontal="center" vertical="center" wrapText="1"/>
      <protection locked="0"/>
    </xf>
    <xf numFmtId="164" fontId="38" fillId="6" borderId="3" xfId="1" applyNumberFormat="1" applyFont="1" applyFill="1" applyBorder="1" applyAlignment="1" applyProtection="1">
      <alignment vertical="center" wrapText="1"/>
      <protection locked="0"/>
    </xf>
    <xf numFmtId="0" fontId="38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4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64" fontId="38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19" fillId="5" borderId="45" xfId="0" applyFont="1" applyFill="1" applyBorder="1"/>
    <xf numFmtId="0" fontId="19" fillId="5" borderId="19" xfId="0" applyFont="1" applyFill="1" applyBorder="1" applyAlignment="1">
      <alignment horizontal="left"/>
    </xf>
    <xf numFmtId="0" fontId="19" fillId="5" borderId="19" xfId="0" applyFont="1" applyFill="1" applyBorder="1" applyAlignment="1">
      <alignment horizontal="center"/>
    </xf>
    <xf numFmtId="164" fontId="19" fillId="5" borderId="19" xfId="0" applyNumberFormat="1" applyFont="1" applyFill="1" applyBorder="1"/>
    <xf numFmtId="10" fontId="19" fillId="5" borderId="19" xfId="0" applyNumberFormat="1" applyFont="1" applyFill="1" applyBorder="1" applyAlignment="1">
      <alignment horizontal="center"/>
    </xf>
    <xf numFmtId="164" fontId="19" fillId="5" borderId="46" xfId="0" applyNumberFormat="1" applyFont="1" applyFill="1" applyBorder="1"/>
    <xf numFmtId="0" fontId="19" fillId="5" borderId="31" xfId="0" applyFont="1" applyFill="1" applyBorder="1"/>
    <xf numFmtId="0" fontId="19" fillId="5" borderId="20" xfId="0" applyFont="1" applyFill="1" applyBorder="1" applyAlignment="1">
      <alignment horizontal="left"/>
    </xf>
    <xf numFmtId="0" fontId="19" fillId="5" borderId="20" xfId="0" applyFont="1" applyFill="1" applyBorder="1" applyAlignment="1">
      <alignment horizontal="center"/>
    </xf>
    <xf numFmtId="164" fontId="19" fillId="5" borderId="20" xfId="0" applyNumberFormat="1" applyFont="1" applyFill="1" applyBorder="1"/>
    <xf numFmtId="10" fontId="19" fillId="5" borderId="20" xfId="0" applyNumberFormat="1" applyFont="1" applyFill="1" applyBorder="1" applyAlignment="1">
      <alignment horizontal="center"/>
    </xf>
    <xf numFmtId="164" fontId="19" fillId="5" borderId="32" xfId="0" applyNumberFormat="1" applyFont="1" applyFill="1" applyBorder="1"/>
    <xf numFmtId="0" fontId="19" fillId="5" borderId="33" xfId="0" applyFont="1" applyFill="1" applyBorder="1"/>
    <xf numFmtId="0" fontId="19" fillId="5" borderId="34" xfId="0" applyFont="1" applyFill="1" applyBorder="1" applyAlignment="1">
      <alignment horizontal="left"/>
    </xf>
    <xf numFmtId="0" fontId="19" fillId="5" borderId="34" xfId="0" applyFont="1" applyFill="1" applyBorder="1" applyAlignment="1">
      <alignment horizontal="center"/>
    </xf>
    <xf numFmtId="164" fontId="19" fillId="5" borderId="34" xfId="0" applyNumberFormat="1" applyFont="1" applyFill="1" applyBorder="1"/>
    <xf numFmtId="10" fontId="19" fillId="5" borderId="34" xfId="0" applyNumberFormat="1" applyFont="1" applyFill="1" applyBorder="1" applyAlignment="1">
      <alignment horizontal="center"/>
    </xf>
    <xf numFmtId="164" fontId="19" fillId="5" borderId="35" xfId="0" applyNumberFormat="1" applyFont="1" applyFill="1" applyBorder="1"/>
    <xf numFmtId="0" fontId="26" fillId="3" borderId="21" xfId="0" applyFont="1" applyFill="1" applyBorder="1" applyAlignment="1">
      <alignment vertical="center"/>
    </xf>
    <xf numFmtId="0" fontId="26" fillId="3" borderId="22" xfId="0" applyFont="1" applyFill="1" applyBorder="1" applyAlignment="1">
      <alignment vertical="center"/>
    </xf>
    <xf numFmtId="164" fontId="26" fillId="3" borderId="22" xfId="0" applyNumberFormat="1" applyFont="1" applyFill="1" applyBorder="1" applyAlignment="1">
      <alignment vertical="center"/>
    </xf>
    <xf numFmtId="10" fontId="26" fillId="3" borderId="22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vertical="center"/>
    </xf>
    <xf numFmtId="0" fontId="38" fillId="6" borderId="3" xfId="1" applyNumberFormat="1" applyFont="1" applyFill="1" applyBorder="1" applyAlignment="1" applyProtection="1">
      <alignment vertical="center" wrapText="1"/>
      <protection locked="0"/>
    </xf>
    <xf numFmtId="0" fontId="19" fillId="5" borderId="45" xfId="0" applyFont="1" applyFill="1" applyBorder="1" applyAlignment="1">
      <alignment horizontal="left"/>
    </xf>
    <xf numFmtId="0" fontId="9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22" xfId="0" applyFont="1" applyFill="1" applyBorder="1" applyAlignment="1">
      <alignment horizontal="right" vertical="center"/>
    </xf>
    <xf numFmtId="2" fontId="19" fillId="0" borderId="0" xfId="0" applyNumberFormat="1" applyFont="1" applyAlignment="1" applyProtection="1">
      <alignment horizontal="center" vertical="top" wrapText="1"/>
      <protection locked="0"/>
    </xf>
    <xf numFmtId="6" fontId="11" fillId="5" borderId="32" xfId="3" applyNumberFormat="1" applyFont="1" applyFill="1" applyBorder="1" applyAlignment="1">
      <alignment horizontal="right" vertical="top" wrapText="1"/>
      <protection locked="0"/>
    </xf>
    <xf numFmtId="164" fontId="9" fillId="8" borderId="47" xfId="1" applyNumberFormat="1" applyFont="1" applyFill="1" applyBorder="1" applyAlignment="1" applyProtection="1">
      <alignment horizontal="center" vertical="center" wrapText="1"/>
      <protection locked="0"/>
    </xf>
    <xf numFmtId="164" fontId="38" fillId="11" borderId="48" xfId="1" applyNumberFormat="1" applyFont="1" applyFill="1" applyBorder="1" applyAlignment="1" applyProtection="1">
      <alignment horizontal="center" vertical="center" wrapText="1"/>
      <protection locked="0"/>
    </xf>
    <xf numFmtId="164" fontId="9" fillId="8" borderId="49" xfId="1" applyNumberFormat="1" applyFont="1" applyFill="1" applyBorder="1" applyAlignment="1" applyProtection="1">
      <alignment horizontal="center" vertical="center" wrapText="1"/>
      <protection locked="0"/>
    </xf>
    <xf numFmtId="164" fontId="38" fillId="6" borderId="10" xfId="1" applyNumberFormat="1" applyFont="1" applyFill="1" applyBorder="1" applyAlignment="1" applyProtection="1">
      <alignment horizontal="center" vertical="center" wrapText="1"/>
      <protection locked="0"/>
    </xf>
    <xf numFmtId="164" fontId="38" fillId="6" borderId="27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40" fillId="0" borderId="0" xfId="0" applyFont="1" applyAlignment="1" applyProtection="1">
      <alignment horizontal="left" vertical="top" wrapText="1"/>
      <protection locked="0"/>
    </xf>
    <xf numFmtId="0" fontId="41" fillId="0" borderId="0" xfId="9" applyFont="1"/>
    <xf numFmtId="0" fontId="42" fillId="0" borderId="0" xfId="3" applyFont="1" applyAlignment="1">
      <alignment horizontal="left" vertical="top"/>
      <protection locked="0"/>
    </xf>
    <xf numFmtId="0" fontId="1" fillId="12" borderId="44" xfId="0" applyFont="1" applyFill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14" fontId="1" fillId="0" borderId="0" xfId="0" applyNumberFormat="1" applyFont="1" applyAlignment="1" applyProtection="1">
      <alignment horizontal="left" vertical="top"/>
      <protection locked="0"/>
    </xf>
    <xf numFmtId="164" fontId="38" fillId="13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" applyAlignment="1" applyProtection="1">
      <alignment horizontal="center"/>
    </xf>
    <xf numFmtId="0" fontId="8" fillId="0" borderId="0" xfId="5" applyAlignment="1" applyProtection="1">
      <alignment horizontal="left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2" fontId="11" fillId="0" borderId="0" xfId="3" applyNumberFormat="1" applyFont="1" applyAlignment="1">
      <alignment horizontal="center" vertical="top" wrapText="1"/>
      <protection locked="0"/>
    </xf>
    <xf numFmtId="0" fontId="39" fillId="3" borderId="0" xfId="0" applyFont="1" applyFill="1"/>
    <xf numFmtId="0" fontId="39" fillId="5" borderId="20" xfId="0" applyFont="1" applyFill="1" applyBorder="1" applyAlignment="1">
      <alignment horizontal="center"/>
    </xf>
    <xf numFmtId="0" fontId="13" fillId="2" borderId="8" xfId="3" applyFont="1" applyFill="1" applyBorder="1" applyAlignment="1">
      <alignment horizontal="left" vertical="top"/>
      <protection locked="0"/>
    </xf>
    <xf numFmtId="44" fontId="13" fillId="2" borderId="49" xfId="3" applyNumberFormat="1" applyFont="1" applyFill="1" applyBorder="1" applyAlignment="1">
      <alignment horizontal="right" vertical="top" wrapText="1"/>
      <protection locked="0"/>
    </xf>
    <xf numFmtId="0" fontId="22" fillId="0" borderId="20" xfId="1" applyNumberFormat="1" applyFont="1" applyFill="1" applyBorder="1" applyAlignment="1" applyProtection="1">
      <alignment horizontal="left" vertical="center" wrapText="1"/>
      <protection locked="0"/>
    </xf>
    <xf numFmtId="164" fontId="22" fillId="0" borderId="20" xfId="1" applyNumberFormat="1" applyFont="1" applyFill="1" applyBorder="1" applyAlignment="1" applyProtection="1">
      <alignment horizontal="right" vertical="center" wrapText="1"/>
      <protection locked="0"/>
    </xf>
    <xf numFmtId="10" fontId="22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164" fontId="19" fillId="0" borderId="0" xfId="0" applyNumberFormat="1" applyFont="1" applyAlignment="1" applyProtection="1">
      <alignment horizontal="left" vertical="top"/>
      <protection locked="0"/>
    </xf>
    <xf numFmtId="10" fontId="19" fillId="0" borderId="0" xfId="0" applyNumberFormat="1" applyFont="1" applyAlignment="1" applyProtection="1">
      <alignment horizontal="center" vertical="top"/>
      <protection locked="0"/>
    </xf>
    <xf numFmtId="164" fontId="19" fillId="0" borderId="0" xfId="0" applyNumberFormat="1" applyFont="1" applyAlignment="1" applyProtection="1">
      <alignment horizontal="right" vertical="top"/>
      <protection locked="0"/>
    </xf>
    <xf numFmtId="0" fontId="40" fillId="0" borderId="0" xfId="0" applyFont="1" applyAlignment="1" applyProtection="1">
      <alignment horizontal="left" vertical="top"/>
      <protection locked="0"/>
    </xf>
    <xf numFmtId="0" fontId="40" fillId="0" borderId="0" xfId="0" applyFont="1" applyAlignment="1" applyProtection="1">
      <alignment horizontal="center" vertical="top"/>
      <protection locked="0"/>
    </xf>
    <xf numFmtId="164" fontId="40" fillId="0" borderId="0" xfId="0" applyNumberFormat="1" applyFont="1" applyAlignment="1" applyProtection="1">
      <alignment horizontal="left" vertical="top"/>
      <protection locked="0"/>
    </xf>
    <xf numFmtId="10" fontId="40" fillId="0" borderId="0" xfId="0" applyNumberFormat="1" applyFont="1" applyAlignment="1" applyProtection="1">
      <alignment horizontal="center" vertical="top"/>
      <protection locked="0"/>
    </xf>
    <xf numFmtId="164" fontId="40" fillId="0" borderId="0" xfId="0" applyNumberFormat="1" applyFont="1" applyAlignment="1" applyProtection="1">
      <alignment horizontal="right" vertical="top"/>
      <protection locked="0"/>
    </xf>
    <xf numFmtId="10" fontId="20" fillId="14" borderId="0" xfId="2" applyNumberFormat="1" applyFont="1" applyFill="1" applyAlignment="1" applyProtection="1">
      <alignment horizontal="center" vertical="center" wrapText="1"/>
      <protection locked="0"/>
    </xf>
    <xf numFmtId="167" fontId="22" fillId="3" borderId="20" xfId="2" applyNumberFormat="1" applyFont="1" applyFill="1" applyBorder="1" applyAlignment="1" applyProtection="1">
      <alignment horizontal="center" vertical="center" wrapText="1"/>
      <protection locked="0"/>
    </xf>
    <xf numFmtId="164" fontId="19" fillId="0" borderId="20" xfId="1" applyNumberFormat="1" applyFont="1" applyFill="1" applyBorder="1" applyAlignment="1" applyProtection="1">
      <alignment horizontal="right" vertical="top" wrapText="1"/>
      <protection locked="0"/>
    </xf>
    <xf numFmtId="2" fontId="19" fillId="3" borderId="20" xfId="0" applyNumberFormat="1" applyFont="1" applyFill="1" applyBorder="1" applyAlignment="1" applyProtection="1">
      <alignment horizontal="center" vertical="top" wrapText="1"/>
      <protection locked="0"/>
    </xf>
    <xf numFmtId="2" fontId="19" fillId="0" borderId="20" xfId="0" applyNumberFormat="1" applyFont="1" applyBorder="1" applyAlignment="1" applyProtection="1">
      <alignment horizontal="center" vertical="top" wrapText="1"/>
      <protection locked="0"/>
    </xf>
    <xf numFmtId="10" fontId="19" fillId="0" borderId="20" xfId="1" applyNumberFormat="1" applyFont="1" applyFill="1" applyBorder="1" applyAlignment="1" applyProtection="1">
      <alignment horizontal="center" vertical="top" wrapText="1"/>
      <protection locked="0"/>
    </xf>
    <xf numFmtId="0" fontId="22" fillId="0" borderId="20" xfId="1" applyNumberFormat="1" applyFont="1" applyFill="1" applyBorder="1" applyAlignment="1" applyProtection="1">
      <alignment horizontal="left" vertical="top" wrapText="1"/>
      <protection locked="0"/>
    </xf>
    <xf numFmtId="167" fontId="22" fillId="0" borderId="20" xfId="2" applyNumberFormat="1" applyFont="1" applyFill="1" applyBorder="1" applyAlignment="1" applyProtection="1">
      <alignment horizontal="center" vertical="center" wrapText="1"/>
      <protection locked="0"/>
    </xf>
    <xf numFmtId="167" fontId="19" fillId="3" borderId="20" xfId="2" applyNumberFormat="1" applyFont="1" applyFill="1" applyBorder="1" applyAlignment="1" applyProtection="1">
      <alignment horizontal="center" vertical="top" wrapText="1"/>
      <protection locked="0"/>
    </xf>
    <xf numFmtId="44" fontId="19" fillId="0" borderId="0" xfId="12" applyFont="1" applyAlignment="1">
      <alignment horizontal="center"/>
    </xf>
    <xf numFmtId="10" fontId="43" fillId="15" borderId="0" xfId="2" applyNumberFormat="1" applyFont="1" applyFill="1" applyAlignment="1" applyProtection="1">
      <alignment horizontal="center" vertical="center" wrapText="1"/>
      <protection locked="0"/>
    </xf>
    <xf numFmtId="14" fontId="19" fillId="0" borderId="20" xfId="0" applyNumberFormat="1" applyFont="1" applyBorder="1" applyAlignment="1" applyProtection="1">
      <alignment horizontal="left" vertical="top" wrapText="1"/>
      <protection locked="0"/>
    </xf>
    <xf numFmtId="10" fontId="22" fillId="0" borderId="20" xfId="2" applyNumberFormat="1" applyFont="1" applyFill="1" applyBorder="1" applyAlignment="1" applyProtection="1">
      <alignment horizontal="right" vertical="center" wrapText="1"/>
      <protection locked="0"/>
    </xf>
    <xf numFmtId="10" fontId="19" fillId="0" borderId="20" xfId="0" applyNumberFormat="1" applyFont="1" applyBorder="1"/>
    <xf numFmtId="10" fontId="19" fillId="0" borderId="20" xfId="1" applyNumberFormat="1" applyFont="1" applyFill="1" applyBorder="1" applyAlignment="1" applyProtection="1">
      <alignment horizontal="right" vertical="top" wrapText="1"/>
      <protection locked="0"/>
    </xf>
    <xf numFmtId="10" fontId="19" fillId="0" borderId="20" xfId="2" applyNumberFormat="1" applyFont="1" applyFill="1" applyBorder="1" applyAlignment="1" applyProtection="1">
      <alignment horizontal="right" vertical="top" wrapText="1"/>
      <protection locked="0"/>
    </xf>
    <xf numFmtId="10" fontId="20" fillId="14" borderId="0" xfId="2" applyNumberFormat="1" applyFont="1" applyFill="1" applyAlignment="1" applyProtection="1">
      <alignment horizontal="center" wrapText="1"/>
      <protection locked="0"/>
    </xf>
    <xf numFmtId="14" fontId="22" fillId="0" borderId="20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44" fontId="22" fillId="5" borderId="20" xfId="12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right" vertical="center" wrapText="1"/>
      <protection locked="0"/>
    </xf>
    <xf numFmtId="14" fontId="22" fillId="2" borderId="0" xfId="0" applyNumberFormat="1" applyFont="1" applyFill="1" applyAlignment="1" applyProtection="1">
      <alignment horizontal="center" vertical="center" wrapText="1"/>
      <protection locked="0"/>
    </xf>
    <xf numFmtId="164" fontId="24" fillId="2" borderId="0" xfId="1" applyNumberFormat="1" applyFont="1" applyFill="1" applyBorder="1" applyAlignment="1" applyProtection="1">
      <alignment horizontal="right" vertical="center" wrapText="1"/>
      <protection locked="0"/>
    </xf>
    <xf numFmtId="10" fontId="24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44" fillId="2" borderId="0" xfId="0" applyFont="1" applyFill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164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10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left" vertical="top"/>
      <protection locked="0"/>
    </xf>
    <xf numFmtId="0" fontId="28" fillId="0" borderId="20" xfId="0" applyFont="1" applyBorder="1" applyAlignment="1" applyProtection="1">
      <alignment horizontal="right" vertical="center" wrapText="1"/>
      <protection locked="0"/>
    </xf>
    <xf numFmtId="167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 applyProtection="1">
      <alignment horizontal="right" vertical="center" wrapText="1"/>
      <protection locked="0"/>
    </xf>
    <xf numFmtId="14" fontId="22" fillId="0" borderId="0" xfId="0" applyNumberFormat="1" applyFont="1" applyAlignment="1" applyProtection="1">
      <alignment horizontal="right" vertical="center" wrapText="1"/>
      <protection locked="0"/>
    </xf>
    <xf numFmtId="10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2" fillId="2" borderId="50" xfId="3" applyFont="1" applyFill="1" applyBorder="1">
      <alignment horizontal="left" vertical="top" wrapText="1"/>
      <protection locked="0"/>
    </xf>
    <xf numFmtId="164" fontId="12" fillId="2" borderId="51" xfId="3" applyNumberFormat="1" applyFont="1" applyFill="1" applyBorder="1" applyAlignment="1">
      <alignment horizontal="center" vertical="center" wrapText="1"/>
      <protection locked="0"/>
    </xf>
    <xf numFmtId="0" fontId="14" fillId="2" borderId="0" xfId="3" applyFont="1" applyFill="1" applyBorder="1">
      <alignment horizontal="left" vertical="top" wrapText="1"/>
      <protection locked="0"/>
    </xf>
    <xf numFmtId="6" fontId="14" fillId="2" borderId="0" xfId="3" applyNumberFormat="1" applyFont="1" applyFill="1" applyBorder="1" applyAlignment="1">
      <alignment horizontal="right" vertical="top" wrapText="1"/>
      <protection locked="0"/>
    </xf>
    <xf numFmtId="0" fontId="0" fillId="2" borderId="0" xfId="0" applyFill="1"/>
    <xf numFmtId="0" fontId="40" fillId="0" borderId="20" xfId="0" applyFont="1" applyBorder="1" applyAlignment="1" applyProtection="1">
      <alignment horizontal="right" vertical="center" wrapText="1"/>
      <protection locked="0"/>
    </xf>
    <xf numFmtId="14" fontId="45" fillId="0" borderId="20" xfId="0" applyNumberFormat="1" applyFont="1" applyBorder="1" applyAlignment="1" applyProtection="1">
      <alignment horizontal="right" vertical="center"/>
      <protection locked="0"/>
    </xf>
    <xf numFmtId="14" fontId="40" fillId="0" borderId="20" xfId="0" applyNumberFormat="1" applyFont="1" applyBorder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14" fontId="23" fillId="0" borderId="0" xfId="0" applyNumberFormat="1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164" fontId="23" fillId="0" borderId="0" xfId="0" applyNumberFormat="1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164" fontId="23" fillId="0" borderId="0" xfId="0" applyNumberFormat="1" applyFont="1" applyAlignment="1" applyProtection="1">
      <alignment horizontal="left" vertical="top" wrapText="1"/>
      <protection locked="0"/>
    </xf>
    <xf numFmtId="14" fontId="23" fillId="0" borderId="0" xfId="0" applyNumberFormat="1" applyFont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47" fillId="0" borderId="0" xfId="0" applyFont="1"/>
    <xf numFmtId="0" fontId="6" fillId="0" borderId="0" xfId="3" applyFont="1" applyAlignment="1" applyProtection="1">
      <alignment vertical="top" wrapText="1"/>
    </xf>
    <xf numFmtId="9" fontId="11" fillId="0" borderId="0" xfId="3" applyNumberFormat="1" applyFont="1" applyAlignment="1" applyProtection="1">
      <alignment horizontal="center" vertical="center" wrapText="1"/>
    </xf>
    <xf numFmtId="10" fontId="48" fillId="3" borderId="27" xfId="3" applyNumberFormat="1" applyFont="1" applyFill="1" applyBorder="1" applyAlignment="1" applyProtection="1">
      <alignment horizontal="center" vertical="center" wrapText="1"/>
    </xf>
    <xf numFmtId="2" fontId="8" fillId="5" borderId="0" xfId="5" applyNumberFormat="1" applyFill="1" applyAlignment="1" applyProtection="1">
      <alignment horizontal="center"/>
    </xf>
    <xf numFmtId="10" fontId="11" fillId="0" borderId="0" xfId="3" applyNumberFormat="1" applyFont="1" applyAlignment="1" applyProtection="1">
      <alignment horizontal="center" vertical="center" wrapText="1"/>
    </xf>
    <xf numFmtId="10" fontId="6" fillId="0" borderId="0" xfId="2" applyNumberFormat="1" applyFont="1" applyFill="1" applyAlignment="1" applyProtection="1">
      <alignment vertical="center" wrapText="1"/>
    </xf>
    <xf numFmtId="10" fontId="11" fillId="0" borderId="20" xfId="2" applyNumberFormat="1" applyFont="1" applyFill="1" applyBorder="1" applyAlignment="1" applyProtection="1">
      <alignment horizontal="center" vertical="center" wrapText="1"/>
    </xf>
    <xf numFmtId="0" fontId="11" fillId="0" borderId="20" xfId="3" applyFont="1" applyBorder="1" applyAlignment="1" applyProtection="1">
      <alignment horizontal="center" vertical="center" wrapText="1"/>
    </xf>
    <xf numFmtId="0" fontId="11" fillId="0" borderId="0" xfId="3" applyFont="1" applyAlignment="1" applyProtection="1">
      <alignment horizontal="center" vertical="center" wrapText="1"/>
    </xf>
    <xf numFmtId="10" fontId="2" fillId="5" borderId="20" xfId="2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wrapText="1"/>
    </xf>
    <xf numFmtId="6" fontId="51" fillId="0" borderId="0" xfId="3" applyNumberFormat="1" applyFont="1" applyAlignment="1">
      <alignment horizontal="left" vertical="center" wrapText="1"/>
      <protection locked="0"/>
    </xf>
    <xf numFmtId="0" fontId="1" fillId="5" borderId="45" xfId="0" applyFont="1" applyFill="1" applyBorder="1" applyAlignment="1">
      <alignment horizontal="left"/>
    </xf>
    <xf numFmtId="10" fontId="2" fillId="5" borderId="19" xfId="2" applyNumberFormat="1" applyFont="1" applyFill="1" applyBorder="1" applyAlignment="1" applyProtection="1">
      <alignment horizontal="center" vertical="center" wrapText="1"/>
    </xf>
    <xf numFmtId="10" fontId="2" fillId="5" borderId="54" xfId="2" applyNumberFormat="1" applyFont="1" applyFill="1" applyBorder="1" applyAlignment="1" applyProtection="1">
      <alignment horizontal="center" vertical="center" wrapText="1"/>
    </xf>
    <xf numFmtId="0" fontId="6" fillId="0" borderId="20" xfId="3" applyFont="1" applyBorder="1" applyAlignment="1" applyProtection="1">
      <alignment horizontal="center" vertical="center" wrapText="1"/>
    </xf>
    <xf numFmtId="9" fontId="11" fillId="0" borderId="20" xfId="3" applyNumberFormat="1" applyFont="1" applyBorder="1" applyAlignment="1" applyProtection="1">
      <alignment horizontal="center" vertical="center" wrapText="1"/>
    </xf>
    <xf numFmtId="0" fontId="11" fillId="0" borderId="16" xfId="3" applyFont="1" applyBorder="1" applyAlignment="1" applyProtection="1">
      <alignment vertical="top" wrapText="1"/>
    </xf>
    <xf numFmtId="0" fontId="6" fillId="0" borderId="34" xfId="3" applyFont="1" applyBorder="1" applyAlignment="1" applyProtection="1">
      <alignment vertical="top" wrapText="1"/>
    </xf>
    <xf numFmtId="0" fontId="6" fillId="0" borderId="19" xfId="3" applyFont="1" applyBorder="1" applyAlignment="1" applyProtection="1">
      <alignment vertical="top" wrapText="1"/>
    </xf>
    <xf numFmtId="0" fontId="22" fillId="5" borderId="20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53" xfId="1" applyNumberFormat="1" applyFont="1" applyFill="1" applyBorder="1" applyAlignment="1" applyProtection="1">
      <alignment horizontal="center" vertical="center" wrapText="1"/>
      <protection locked="0"/>
    </xf>
    <xf numFmtId="10" fontId="20" fillId="6" borderId="53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11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13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55" xfId="1" applyNumberFormat="1" applyFont="1" applyFill="1" applyBorder="1" applyAlignment="1" applyProtection="1">
      <alignment horizontal="center" vertical="center" wrapText="1"/>
      <protection locked="0"/>
    </xf>
    <xf numFmtId="164" fontId="20" fillId="6" borderId="56" xfId="1" applyNumberFormat="1" applyFont="1" applyFill="1" applyBorder="1" applyAlignment="1" applyProtection="1">
      <alignment horizontal="center" vertical="center" wrapText="1"/>
      <protection locked="0"/>
    </xf>
    <xf numFmtId="164" fontId="20" fillId="10" borderId="53" xfId="1" applyNumberFormat="1" applyFont="1" applyFill="1" applyBorder="1" applyAlignment="1" applyProtection="1">
      <alignment horizontal="center" vertical="center" wrapText="1"/>
      <protection locked="0"/>
    </xf>
    <xf numFmtId="10" fontId="35" fillId="5" borderId="57" xfId="2" applyNumberFormat="1" applyFont="1" applyFill="1" applyBorder="1" applyAlignment="1" applyProtection="1">
      <alignment horizontal="center" vertical="center" wrapText="1"/>
      <protection locked="0"/>
    </xf>
    <xf numFmtId="164" fontId="20" fillId="9" borderId="12" xfId="1" applyNumberFormat="1" applyFont="1" applyFill="1" applyBorder="1" applyAlignment="1" applyProtection="1">
      <alignment horizontal="center" vertical="center" wrapText="1"/>
      <protection locked="0"/>
    </xf>
    <xf numFmtId="164" fontId="21" fillId="9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10" borderId="12" xfId="1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164" fontId="20" fillId="10" borderId="0" xfId="1" applyNumberFormat="1" applyFont="1" applyFill="1" applyBorder="1" applyAlignment="1" applyProtection="1">
      <alignment horizontal="center" vertical="top" wrapText="1"/>
      <protection locked="0"/>
    </xf>
    <xf numFmtId="164" fontId="20" fillId="6" borderId="55" xfId="1" applyNumberFormat="1" applyFont="1" applyFill="1" applyBorder="1" applyAlignment="1" applyProtection="1">
      <alignment horizontal="center" vertical="top" wrapText="1"/>
      <protection locked="0"/>
    </xf>
    <xf numFmtId="164" fontId="20" fillId="10" borderId="53" xfId="1" applyNumberFormat="1" applyFont="1" applyFill="1" applyBorder="1" applyAlignment="1" applyProtection="1">
      <alignment horizontal="center" vertical="top" wrapText="1"/>
      <protection locked="0"/>
    </xf>
    <xf numFmtId="164" fontId="20" fillId="6" borderId="53" xfId="1" applyNumberFormat="1" applyFont="1" applyFill="1" applyBorder="1" applyAlignment="1" applyProtection="1">
      <alignment horizontal="center" vertical="top" wrapText="1"/>
      <protection locked="0"/>
    </xf>
    <xf numFmtId="10" fontId="20" fillId="6" borderId="53" xfId="1" applyNumberFormat="1" applyFont="1" applyFill="1" applyBorder="1" applyAlignment="1" applyProtection="1">
      <alignment horizontal="center" vertical="top" wrapText="1"/>
      <protection locked="0"/>
    </xf>
    <xf numFmtId="164" fontId="20" fillId="6" borderId="56" xfId="1" applyNumberFormat="1" applyFont="1" applyFill="1" applyBorder="1" applyAlignment="1" applyProtection="1">
      <alignment horizontal="center" vertical="top" wrapText="1"/>
      <protection locked="0"/>
    </xf>
    <xf numFmtId="9" fontId="20" fillId="9" borderId="0" xfId="2" applyFont="1" applyFill="1" applyBorder="1" applyAlignment="1" applyProtection="1">
      <alignment horizontal="center" vertical="center" wrapText="1"/>
      <protection locked="0"/>
    </xf>
    <xf numFmtId="164" fontId="19" fillId="4" borderId="20" xfId="1" applyNumberFormat="1" applyFont="1" applyFill="1" applyBorder="1" applyAlignment="1" applyProtection="1">
      <alignment horizontal="right" vertical="top" wrapText="1"/>
      <protection locked="0"/>
    </xf>
    <xf numFmtId="9" fontId="20" fillId="10" borderId="0" xfId="2" applyFont="1" applyFill="1" applyBorder="1" applyAlignment="1" applyProtection="1">
      <alignment horizontal="center" vertical="center" wrapText="1"/>
      <protection locked="0"/>
    </xf>
    <xf numFmtId="167" fontId="20" fillId="10" borderId="0" xfId="2" applyNumberFormat="1" applyFont="1" applyFill="1" applyBorder="1" applyAlignment="1" applyProtection="1">
      <alignment horizontal="center" vertical="center" wrapText="1"/>
      <protection locked="0"/>
    </xf>
    <xf numFmtId="0" fontId="20" fillId="6" borderId="0" xfId="1" applyNumberFormat="1" applyFont="1" applyFill="1" applyAlignment="1" applyProtection="1">
      <alignment vertical="top" wrapText="1"/>
      <protection locked="0"/>
    </xf>
    <xf numFmtId="0" fontId="37" fillId="0" borderId="20" xfId="0" applyFont="1" applyBorder="1"/>
    <xf numFmtId="0" fontId="12" fillId="0" borderId="0" xfId="13" applyFont="1">
      <alignment horizontal="left" vertical="top" wrapText="1"/>
      <protection locked="0"/>
    </xf>
    <xf numFmtId="0" fontId="12" fillId="0" borderId="0" xfId="13" applyFont="1" applyAlignment="1">
      <alignment horizontal="left" vertical="top"/>
      <protection locked="0"/>
    </xf>
    <xf numFmtId="0" fontId="11" fillId="0" borderId="0" xfId="13" applyFont="1">
      <alignment horizontal="left" vertical="top" wrapText="1"/>
      <protection locked="0"/>
    </xf>
    <xf numFmtId="2" fontId="11" fillId="5" borderId="0" xfId="13" applyNumberFormat="1" applyFont="1" applyFill="1" applyAlignment="1">
      <alignment horizontal="center" vertical="center" wrapText="1"/>
      <protection locked="0"/>
    </xf>
    <xf numFmtId="0" fontId="8" fillId="0" borderId="0" xfId="5" applyBorder="1" applyAlignment="1" applyProtection="1">
      <alignment horizontal="center"/>
    </xf>
    <xf numFmtId="2" fontId="12" fillId="0" borderId="0" xfId="3" applyNumberFormat="1" applyFont="1" applyBorder="1" applyAlignment="1">
      <alignment horizontal="center" vertical="top" wrapText="1"/>
      <protection locked="0"/>
    </xf>
    <xf numFmtId="0" fontId="11" fillId="5" borderId="0" xfId="3" applyFont="1" applyFill="1" applyAlignment="1">
      <alignment horizontal="center" vertical="top" wrapText="1"/>
      <protection locked="0"/>
    </xf>
    <xf numFmtId="2" fontId="12" fillId="0" borderId="58" xfId="13" applyNumberFormat="1" applyFont="1" applyBorder="1" applyAlignment="1">
      <alignment horizontal="center" vertical="top" wrapText="1"/>
      <protection locked="0"/>
    </xf>
    <xf numFmtId="0" fontId="11" fillId="0" borderId="0" xfId="3" applyFont="1" applyBorder="1">
      <alignment horizontal="left" vertical="top" wrapText="1"/>
      <protection locked="0"/>
    </xf>
    <xf numFmtId="2" fontId="12" fillId="0" borderId="53" xfId="13" applyNumberFormat="1" applyFont="1" applyBorder="1" applyAlignment="1">
      <alignment horizontal="center" vertical="top" wrapText="1"/>
      <protection locked="0"/>
    </xf>
    <xf numFmtId="2" fontId="11" fillId="5" borderId="53" xfId="13" applyNumberFormat="1" applyFont="1" applyFill="1" applyBorder="1" applyAlignment="1">
      <alignment horizontal="center" vertical="center" wrapText="1"/>
      <protection locked="0"/>
    </xf>
    <xf numFmtId="14" fontId="0" fillId="3" borderId="20" xfId="0" applyNumberFormat="1" applyFill="1" applyBorder="1" applyAlignment="1">
      <alignment horizontal="center"/>
    </xf>
    <xf numFmtId="0" fontId="22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6" xfId="3" applyNumberFormat="1" applyFont="1" applyFill="1" applyBorder="1" applyAlignment="1" applyProtection="1">
      <alignment horizontal="center" vertical="center" wrapText="1"/>
    </xf>
    <xf numFmtId="14" fontId="2" fillId="3" borderId="54" xfId="3" applyNumberFormat="1" applyFont="1" applyFill="1" applyBorder="1" applyAlignment="1" applyProtection="1">
      <alignment horizontal="center" vertical="center" wrapText="1"/>
    </xf>
    <xf numFmtId="14" fontId="2" fillId="3" borderId="19" xfId="3" applyNumberFormat="1" applyFont="1" applyFill="1" applyBorder="1" applyAlignment="1" applyProtection="1">
      <alignment horizontal="center" vertical="center" wrapText="1"/>
    </xf>
    <xf numFmtId="6" fontId="49" fillId="0" borderId="52" xfId="3" applyNumberFormat="1" applyFont="1" applyBorder="1" applyAlignment="1">
      <alignment horizontal="center" vertical="center" wrapText="1"/>
      <protection locked="0"/>
    </xf>
    <xf numFmtId="6" fontId="49" fillId="0" borderId="0" xfId="3" applyNumberFormat="1" applyFont="1" applyBorder="1" applyAlignment="1">
      <alignment horizontal="center" vertical="center" wrapText="1"/>
      <protection locked="0"/>
    </xf>
    <xf numFmtId="0" fontId="32" fillId="5" borderId="20" xfId="5" applyFont="1" applyFill="1" applyBorder="1" applyAlignment="1" applyProtection="1">
      <alignment horizontal="left"/>
      <protection locked="0"/>
    </xf>
    <xf numFmtId="0" fontId="31" fillId="5" borderId="20" xfId="10" applyFont="1" applyFill="1" applyBorder="1" applyAlignment="1" applyProtection="1">
      <alignment horizontal="left"/>
      <protection locked="0"/>
    </xf>
    <xf numFmtId="0" fontId="31" fillId="5" borderId="16" xfId="10" applyFont="1" applyFill="1" applyBorder="1" applyAlignment="1" applyProtection="1">
      <alignment horizontal="left"/>
      <protection locked="0"/>
    </xf>
    <xf numFmtId="0" fontId="31" fillId="5" borderId="18" xfId="10" applyFont="1" applyFill="1" applyBorder="1" applyAlignment="1" applyProtection="1">
      <alignment horizontal="left"/>
      <protection locked="0"/>
    </xf>
    <xf numFmtId="0" fontId="46" fillId="0" borderId="0" xfId="0" applyFont="1" applyAlignment="1">
      <alignment horizontal="center"/>
    </xf>
    <xf numFmtId="0" fontId="31" fillId="5" borderId="16" xfId="10" applyFont="1" applyFill="1" applyBorder="1" applyAlignment="1" applyProtection="1">
      <alignment horizontal="center"/>
      <protection locked="0"/>
    </xf>
    <xf numFmtId="0" fontId="31" fillId="5" borderId="18" xfId="10" applyFont="1" applyFill="1" applyBorder="1" applyAlignment="1" applyProtection="1">
      <alignment horizontal="center"/>
      <protection locked="0"/>
    </xf>
    <xf numFmtId="0" fontId="20" fillId="6" borderId="0" xfId="1" applyNumberFormat="1" applyFont="1" applyFill="1" applyAlignment="1" applyProtection="1">
      <alignment horizontal="left" vertical="center" wrapText="1"/>
      <protection locked="0"/>
    </xf>
    <xf numFmtId="43" fontId="20" fillId="6" borderId="16" xfId="1" applyFont="1" applyFill="1" applyBorder="1" applyAlignment="1" applyProtection="1">
      <alignment horizontal="center" vertical="center" wrapText="1"/>
      <protection locked="0"/>
    </xf>
    <xf numFmtId="43" fontId="20" fillId="6" borderId="17" xfId="1" applyFont="1" applyFill="1" applyBorder="1" applyAlignment="1" applyProtection="1">
      <alignment horizontal="center" vertical="center" wrapText="1"/>
      <protection locked="0"/>
    </xf>
    <xf numFmtId="43" fontId="20" fillId="6" borderId="18" xfId="1" applyFont="1" applyFill="1" applyBorder="1" applyAlignment="1" applyProtection="1">
      <alignment horizontal="center" vertical="center" wrapText="1"/>
      <protection locked="0"/>
    </xf>
    <xf numFmtId="0" fontId="20" fillId="6" borderId="0" xfId="1" applyNumberFormat="1" applyFont="1" applyFill="1" applyAlignment="1" applyProtection="1">
      <alignment horizontal="center" vertical="top" wrapText="1"/>
      <protection locked="0"/>
    </xf>
    <xf numFmtId="43" fontId="20" fillId="6" borderId="25" xfId="1" applyFont="1" applyFill="1" applyBorder="1" applyAlignment="1" applyProtection="1">
      <alignment horizontal="center" vertical="center" wrapText="1"/>
      <protection locked="0"/>
    </xf>
    <xf numFmtId="43" fontId="20" fillId="6" borderId="42" xfId="1" applyFont="1" applyFill="1" applyBorder="1" applyAlignment="1" applyProtection="1">
      <alignment horizontal="center" vertical="center" wrapText="1"/>
      <protection locked="0"/>
    </xf>
    <xf numFmtId="43" fontId="20" fillId="6" borderId="26" xfId="1" applyFont="1" applyFill="1" applyBorder="1" applyAlignment="1" applyProtection="1">
      <alignment horizontal="center" vertical="center" wrapText="1"/>
      <protection locked="0"/>
    </xf>
    <xf numFmtId="0" fontId="38" fillId="6" borderId="2" xfId="1" applyNumberFormat="1" applyFont="1" applyFill="1" applyBorder="1" applyAlignment="1" applyProtection="1">
      <alignment horizontal="left" vertical="center" wrapText="1"/>
      <protection locked="0"/>
    </xf>
    <xf numFmtId="0" fontId="38" fillId="6" borderId="3" xfId="1" applyNumberFormat="1" applyFont="1" applyFill="1" applyBorder="1" applyAlignment="1" applyProtection="1">
      <alignment horizontal="left" vertical="center" wrapText="1"/>
      <protection locked="0"/>
    </xf>
    <xf numFmtId="0" fontId="38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2" xfId="1" applyNumberFormat="1" applyFont="1" applyFill="1" applyBorder="1" applyAlignment="1" applyProtection="1">
      <alignment horizontal="center" wrapText="1"/>
      <protection locked="0"/>
    </xf>
    <xf numFmtId="0" fontId="38" fillId="6" borderId="5" xfId="1" applyNumberFormat="1" applyFont="1" applyFill="1" applyBorder="1" applyAlignment="1" applyProtection="1">
      <alignment horizontal="center" wrapText="1"/>
      <protection locked="0"/>
    </xf>
    <xf numFmtId="0" fontId="11" fillId="0" borderId="53" xfId="3" applyFont="1" applyBorder="1" applyAlignment="1" applyProtection="1">
      <alignment horizontal="center" vertical="top" wrapText="1"/>
    </xf>
    <xf numFmtId="49" fontId="16" fillId="0" borderId="0" xfId="3" applyNumberFormat="1" applyFont="1" applyAlignment="1" applyProtection="1">
      <alignment horizontal="center" wrapText="1"/>
    </xf>
    <xf numFmtId="49" fontId="11" fillId="0" borderId="0" xfId="3" applyNumberFormat="1" applyFont="1" applyAlignment="1" applyProtection="1">
      <alignment horizontal="center" wrapText="1"/>
    </xf>
    <xf numFmtId="0" fontId="8" fillId="0" borderId="0" xfId="5" applyAlignment="1" applyProtection="1">
      <alignment horizontal="center"/>
    </xf>
    <xf numFmtId="0" fontId="15" fillId="0" borderId="0" xfId="5" applyFont="1" applyAlignment="1" applyProtection="1">
      <alignment horizontal="center"/>
    </xf>
    <xf numFmtId="0" fontId="10" fillId="2" borderId="20" xfId="0" applyFont="1" applyFill="1" applyBorder="1"/>
    <xf numFmtId="168" fontId="10" fillId="5" borderId="20" xfId="1" applyNumberFormat="1" applyFont="1" applyFill="1" applyBorder="1"/>
    <xf numFmtId="168" fontId="10" fillId="2" borderId="20" xfId="1" applyNumberFormat="1" applyFont="1" applyFill="1" applyBorder="1"/>
    <xf numFmtId="164" fontId="10" fillId="2" borderId="20" xfId="0" applyNumberFormat="1" applyFont="1" applyFill="1" applyBorder="1"/>
    <xf numFmtId="0" fontId="10" fillId="0" borderId="0" xfId="0" applyFont="1"/>
    <xf numFmtId="0" fontId="14" fillId="0" borderId="20" xfId="0" applyFont="1" applyBorder="1"/>
  </cellXfs>
  <cellStyles count="14">
    <cellStyle name="Komma" xfId="1" builtinId="3"/>
    <cellStyle name="Komma 2" xfId="4" xr:uid="{00000000-0005-0000-0000-000001000000}"/>
    <cellStyle name="Komma 3" xfId="8" xr:uid="{00000000-0005-0000-0000-000002000000}"/>
    <cellStyle name="Komma 4" xfId="11" xr:uid="{00000000-0005-0000-0000-000003000000}"/>
    <cellStyle name="Link" xfId="5" builtinId="8"/>
    <cellStyle name="Prozent" xfId="2" builtinId="5"/>
    <cellStyle name="Prozent 2" xfId="6" xr:uid="{00000000-0005-0000-0000-000006000000}"/>
    <cellStyle name="Standard" xfId="0" builtinId="0"/>
    <cellStyle name="Standard 2" xfId="3" xr:uid="{00000000-0005-0000-0000-000008000000}"/>
    <cellStyle name="Standard 2 2" xfId="13" xr:uid="{622E1BC2-75E8-4C4C-8670-06CAE18029E8}"/>
    <cellStyle name="Standard 3" xfId="9" xr:uid="{00000000-0005-0000-0000-000009000000}"/>
    <cellStyle name="Standard 4" xfId="7" xr:uid="{00000000-0005-0000-0000-00000A000000}"/>
    <cellStyle name="Standard_Antrag" xfId="10" xr:uid="{00000000-0005-0000-0000-00000B000000}"/>
    <cellStyle name="Währung" xfId="12" builtinId="4"/>
  </cellStyles>
  <dxfs count="0"/>
  <tableStyles count="0" defaultTableStyle="TableStyleMedium2" defaultPivotStyle="PivotStyleLight16"/>
  <colors>
    <mruColors>
      <color rgb="FFFFFFCC"/>
      <color rgb="FFAF710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xte\SHV\SG22\SB2200\1_AG_Verhandlung-UAG%20Rahmenvertrag\0_AG%20Invest%20Landesebene\2022-11-23\Oberbayern%20BezirksInvest2020_Index_neu%20erweiter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Inv"/>
      <sheetName val="Abschreibung"/>
      <sheetName val="Instandhaltung"/>
      <sheetName val="Fremdkapital"/>
      <sheetName val="Eigenkapital"/>
      <sheetName val="Mietobjekt"/>
      <sheetName val="Index"/>
      <sheetName val="Makro1"/>
      <sheetName val="Modul1"/>
    </sheetNames>
    <sheetDataSet>
      <sheetData sheetId="0">
        <row r="22">
          <cell r="J22">
            <v>0</v>
          </cell>
        </row>
      </sheetData>
      <sheetData sheetId="1">
        <row r="49">
          <cell r="I49">
            <v>0</v>
          </cell>
        </row>
      </sheetData>
      <sheetData sheetId="2">
        <row r="38">
          <cell r="G38">
            <v>0</v>
          </cell>
        </row>
      </sheetData>
      <sheetData sheetId="3">
        <row r="28">
          <cell r="H28">
            <v>0</v>
          </cell>
        </row>
        <row r="34">
          <cell r="L34">
            <v>0</v>
          </cell>
        </row>
        <row r="397">
          <cell r="C397" t="e">
            <v>#VALUE!</v>
          </cell>
          <cell r="D397" t="e">
            <v>#VALUE!</v>
          </cell>
          <cell r="E397" t="str">
            <v/>
          </cell>
        </row>
      </sheetData>
      <sheetData sheetId="4">
        <row r="21">
          <cell r="F21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ndesbank.de/de/bundesbank/organisation/agb-und-regelungen/basiszinssatz-60782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bayern.de/mam/produkte/veroffentlichungen/statistische_berichte/m1400c_202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65"/>
  <sheetViews>
    <sheetView showGridLines="0" zoomScale="160" zoomScaleNormal="160" zoomScaleSheetLayoutView="130" workbookViewId="0">
      <selection activeCell="B17" sqref="B17"/>
    </sheetView>
  </sheetViews>
  <sheetFormatPr baseColWidth="10" defaultRowHeight="15" x14ac:dyDescent="0.25"/>
  <cols>
    <col min="1" max="1" width="68" customWidth="1"/>
    <col min="2" max="2" width="20.28515625" customWidth="1"/>
    <col min="3" max="3" width="13.7109375" customWidth="1"/>
    <col min="7" max="8" width="5.85546875" customWidth="1"/>
  </cols>
  <sheetData>
    <row r="1" spans="1:3" x14ac:dyDescent="0.25">
      <c r="A1" s="104"/>
    </row>
    <row r="2" spans="1:3" x14ac:dyDescent="0.25">
      <c r="A2" s="354" t="s">
        <v>116</v>
      </c>
      <c r="B2" s="354"/>
      <c r="C2" s="354"/>
    </row>
    <row r="3" spans="1:3" x14ac:dyDescent="0.25">
      <c r="A3" s="285" t="s">
        <v>124</v>
      </c>
    </row>
    <row r="4" spans="1:3" x14ac:dyDescent="0.25">
      <c r="A4" s="131" t="s">
        <v>37</v>
      </c>
      <c r="B4" s="351"/>
      <c r="C4" s="351"/>
    </row>
    <row r="5" spans="1:3" x14ac:dyDescent="0.25">
      <c r="A5" s="131" t="s">
        <v>38</v>
      </c>
      <c r="B5" s="352"/>
      <c r="C5" s="353"/>
    </row>
    <row r="6" spans="1:3" x14ac:dyDescent="0.25">
      <c r="A6" s="131" t="s">
        <v>39</v>
      </c>
      <c r="B6" s="351"/>
      <c r="C6" s="351"/>
    </row>
    <row r="7" spans="1:3" x14ac:dyDescent="0.25">
      <c r="A7" s="131" t="s">
        <v>40</v>
      </c>
      <c r="B7" s="352"/>
      <c r="C7" s="353"/>
    </row>
    <row r="8" spans="1:3" x14ac:dyDescent="0.25">
      <c r="A8" s="131" t="s">
        <v>77</v>
      </c>
      <c r="B8" s="351"/>
      <c r="C8" s="351"/>
    </row>
    <row r="9" spans="1:3" x14ac:dyDescent="0.25">
      <c r="A9" s="131" t="s">
        <v>87</v>
      </c>
      <c r="B9" s="355"/>
      <c r="C9" s="356"/>
    </row>
    <row r="10" spans="1:3" x14ac:dyDescent="0.25">
      <c r="A10" s="131" t="s">
        <v>41</v>
      </c>
      <c r="B10" s="351"/>
      <c r="C10" s="351"/>
    </row>
    <row r="11" spans="1:3" x14ac:dyDescent="0.25">
      <c r="A11" s="131" t="s">
        <v>42</v>
      </c>
      <c r="B11" s="351"/>
      <c r="C11" s="351"/>
    </row>
    <row r="12" spans="1:3" x14ac:dyDescent="0.25">
      <c r="A12" s="131" t="s">
        <v>43</v>
      </c>
      <c r="B12" s="350"/>
      <c r="C12" s="351"/>
    </row>
    <row r="13" spans="1:3" ht="6" customHeight="1" x14ac:dyDescent="0.25"/>
    <row r="14" spans="1:3" ht="21" customHeight="1" x14ac:dyDescent="0.25">
      <c r="A14" s="130" t="s">
        <v>120</v>
      </c>
      <c r="B14" s="216"/>
      <c r="C14" s="296" t="s">
        <v>121</v>
      </c>
    </row>
    <row r="15" spans="1:3" ht="6" customHeight="1" x14ac:dyDescent="0.25"/>
    <row r="16" spans="1:3" x14ac:dyDescent="0.25">
      <c r="A16" s="130" t="s">
        <v>17</v>
      </c>
      <c r="B16" s="132">
        <v>45128</v>
      </c>
      <c r="C16" s="202"/>
    </row>
    <row r="17" spans="1:3" x14ac:dyDescent="0.25">
      <c r="A17" s="215" t="s">
        <v>81</v>
      </c>
      <c r="B17" s="132">
        <v>45139</v>
      </c>
      <c r="C17" s="202"/>
    </row>
    <row r="18" spans="1:3" x14ac:dyDescent="0.25">
      <c r="A18" s="130" t="s">
        <v>44</v>
      </c>
      <c r="B18" s="343" t="str">
        <f>(CONCATENATE("01.01.",YEAR(B17)))</f>
        <v>01.01.2023</v>
      </c>
      <c r="C18" s="202"/>
    </row>
    <row r="19" spans="1:3" x14ac:dyDescent="0.25">
      <c r="A19" s="130" t="s">
        <v>45</v>
      </c>
      <c r="B19" s="343" t="str">
        <f>(CONCATENATE("31.12.",YEAR(B17)))</f>
        <v>31.12.2023</v>
      </c>
      <c r="C19" s="202"/>
    </row>
    <row r="21" spans="1:3" ht="15.75" thickBot="1" x14ac:dyDescent="0.3"/>
    <row r="22" spans="1:3" ht="24" x14ac:dyDescent="0.25">
      <c r="A22" s="144"/>
      <c r="B22" s="147" t="s">
        <v>10</v>
      </c>
      <c r="C22" s="147" t="s">
        <v>11</v>
      </c>
    </row>
    <row r="23" spans="1:3" x14ac:dyDescent="0.25">
      <c r="A23" s="145" t="s">
        <v>5</v>
      </c>
      <c r="B23" s="148">
        <f>'Geb. u. sonstige Anlagegüter'!N24</f>
        <v>0</v>
      </c>
      <c r="C23" s="148">
        <f>'Geb. u. sonstige Anlagegüter'!O24</f>
        <v>0</v>
      </c>
    </row>
    <row r="24" spans="1:3" x14ac:dyDescent="0.25">
      <c r="A24" s="159" t="s">
        <v>90</v>
      </c>
      <c r="B24" s="150">
        <f>'Zus.Geb. u. sonst. Anlagegüter'!N27*-1</f>
        <v>0</v>
      </c>
      <c r="C24" s="152">
        <f>'Zus.Geb. u. sonst. Anlagegüter'!O27*-1</f>
        <v>0</v>
      </c>
    </row>
    <row r="25" spans="1:3" ht="4.5" customHeight="1" x14ac:dyDescent="0.25">
      <c r="A25" s="146"/>
      <c r="B25" s="149"/>
      <c r="C25" s="149"/>
    </row>
    <row r="26" spans="1:3" x14ac:dyDescent="0.25">
      <c r="A26" s="265"/>
      <c r="B26" s="266"/>
      <c r="C26" s="266"/>
    </row>
    <row r="27" spans="1:3" x14ac:dyDescent="0.25">
      <c r="A27" s="145" t="s">
        <v>104</v>
      </c>
      <c r="B27" s="148">
        <f>'Geb. u. sonstige Anlagegüter'!N35</f>
        <v>0</v>
      </c>
      <c r="C27" s="148">
        <f>'Geb. u. sonstige Anlagegüter'!O33</f>
        <v>0</v>
      </c>
    </row>
    <row r="28" spans="1:3" x14ac:dyDescent="0.25">
      <c r="A28" s="159" t="s">
        <v>125</v>
      </c>
      <c r="B28" s="150">
        <f>'Zus.Geb. u. sonst. Anlagegüter'!N41*-1</f>
        <v>0</v>
      </c>
      <c r="C28" s="148">
        <f>'Zus.Geb. u. sonst. Anlagegüter'!O41*-1</f>
        <v>0</v>
      </c>
    </row>
    <row r="29" spans="1:3" ht="4.5" customHeight="1" x14ac:dyDescent="0.25">
      <c r="A29" s="146"/>
      <c r="B29" s="149"/>
      <c r="C29" s="149"/>
    </row>
    <row r="30" spans="1:3" ht="11.25" customHeight="1" x14ac:dyDescent="0.25">
      <c r="A30" s="267"/>
      <c r="B30" s="268"/>
      <c r="C30" s="268"/>
    </row>
    <row r="31" spans="1:3" x14ac:dyDescent="0.25">
      <c r="A31" s="381" t="s">
        <v>94</v>
      </c>
      <c r="B31" s="148">
        <f>'Geb. u. sonstige Anlagegüter'!N46</f>
        <v>0</v>
      </c>
      <c r="C31" s="148">
        <f>'Geb. u. sonstige Anlagegüter'!O46</f>
        <v>0</v>
      </c>
    </row>
    <row r="32" spans="1:3" x14ac:dyDescent="0.25">
      <c r="A32" s="331" t="s">
        <v>109</v>
      </c>
      <c r="B32" s="150">
        <f>'Zus.Geb. u. sonst. Anlagegüter'!N55*-1</f>
        <v>0</v>
      </c>
      <c r="C32" s="148">
        <f>'Zus.Geb. u. sonst. Anlagegüter'!O55*-1</f>
        <v>0</v>
      </c>
    </row>
    <row r="33" spans="1:3" ht="12" customHeight="1" x14ac:dyDescent="0.25">
      <c r="A33" s="269"/>
      <c r="B33" s="269"/>
      <c r="C33" s="269"/>
    </row>
    <row r="34" spans="1:3" ht="6.75" customHeight="1" x14ac:dyDescent="0.25"/>
    <row r="35" spans="1:3" x14ac:dyDescent="0.25">
      <c r="A35" s="145" t="s">
        <v>88</v>
      </c>
      <c r="B35" s="148">
        <f>'Geb. u. sonstige Anlagegüter'!N60</f>
        <v>0</v>
      </c>
      <c r="C35" s="148">
        <f>'Geb. u. sonstige Anlagegüter'!O60</f>
        <v>0</v>
      </c>
    </row>
    <row r="36" spans="1:3" x14ac:dyDescent="0.25">
      <c r="A36" s="159" t="s">
        <v>89</v>
      </c>
      <c r="B36" s="148">
        <f>'Zus.Geb. u. sonst. Anlagegüter'!N69*-1</f>
        <v>0</v>
      </c>
      <c r="C36" s="148">
        <f>'Zus.Geb. u. sonst. Anlagegüter'!O69*-1</f>
        <v>0</v>
      </c>
    </row>
    <row r="37" spans="1:3" ht="4.5" customHeight="1" x14ac:dyDescent="0.25">
      <c r="A37" s="146"/>
      <c r="B37" s="149"/>
      <c r="C37" s="149"/>
    </row>
    <row r="38" spans="1:3" x14ac:dyDescent="0.25">
      <c r="A38" s="145" t="s">
        <v>93</v>
      </c>
      <c r="B38" s="148">
        <f>'Geb. u. sonstige Anlagegüter'!N70</f>
        <v>0</v>
      </c>
      <c r="C38" s="148">
        <f>'Geb. u. sonstige Anlagegüter'!O70</f>
        <v>0</v>
      </c>
    </row>
    <row r="39" spans="1:3" ht="4.5" customHeight="1" x14ac:dyDescent="0.25">
      <c r="A39" s="146"/>
      <c r="B39" s="149"/>
      <c r="C39" s="149"/>
    </row>
    <row r="40" spans="1:3" x14ac:dyDescent="0.25">
      <c r="A40" s="145" t="s">
        <v>50</v>
      </c>
      <c r="B40" s="148">
        <f>'Geb. u. sonstige Anlagegüter'!N84</f>
        <v>0</v>
      </c>
      <c r="C40" s="148">
        <f>'Geb. u. sonstige Anlagegüter'!O84</f>
        <v>0</v>
      </c>
    </row>
    <row r="41" spans="1:3" x14ac:dyDescent="0.25">
      <c r="A41" s="159" t="s">
        <v>110</v>
      </c>
      <c r="B41" s="148">
        <f>'Zus.Geb. u. sonst. Anlagegüter'!N83*-1</f>
        <v>0</v>
      </c>
      <c r="C41" s="148">
        <f>'Zus.Geb. u. sonst. Anlagegüter'!O83*-1</f>
        <v>0</v>
      </c>
    </row>
    <row r="42" spans="1:3" ht="9.9499999999999993" customHeight="1" thickBot="1" x14ac:dyDescent="0.3">
      <c r="A42" s="133"/>
      <c r="B42" s="151"/>
      <c r="C42" s="153"/>
    </row>
    <row r="43" spans="1:3" ht="15.75" thickBot="1" x14ac:dyDescent="0.3">
      <c r="A43" s="142" t="s">
        <v>12</v>
      </c>
      <c r="B43" s="143">
        <f>SUM(B23:B42)</f>
        <v>0</v>
      </c>
      <c r="C43" s="154">
        <f>SUM(C23:C42)</f>
        <v>0</v>
      </c>
    </row>
    <row r="44" spans="1:3" ht="7.5" customHeight="1" thickBot="1" x14ac:dyDescent="0.3">
      <c r="A44" s="5"/>
      <c r="B44" s="7"/>
      <c r="C44" s="7"/>
    </row>
    <row r="45" spans="1:3" ht="15.75" thickBot="1" x14ac:dyDescent="0.3">
      <c r="A45" s="11" t="s">
        <v>76</v>
      </c>
      <c r="B45" s="106">
        <f>'Geb. u. sonstige Anlagegüter'!S24+'Geb. u. sonstige Anlagegüter'!S35+'Geb. u. sonstige Anlagegüter'!S46+'Geb. u. sonstige Anlagegüter'!S60+'Geb. u. sonstige Anlagegüter'!S70+'Geb. u. sonstige Anlagegüter'!S84+'Geb. u. sonstige Anlagegüter'!T24+'Geb. u. sonstige Anlagegüter'!T35+'Geb. u. sonstige Anlagegüter'!T46+'Geb. u. sonstige Anlagegüter'!T60+'Geb. u. sonstige Anlagegüter'!T70+'Geb. u. sonstige Anlagegüter'!T84</f>
        <v>0</v>
      </c>
      <c r="C45" s="7"/>
    </row>
    <row r="46" spans="1:3" x14ac:dyDescent="0.25">
      <c r="A46" s="5"/>
      <c r="B46" s="7"/>
      <c r="C46" s="7"/>
    </row>
    <row r="47" spans="1:3" ht="15.75" thickBot="1" x14ac:dyDescent="0.3">
      <c r="A47" s="134" t="s">
        <v>46</v>
      </c>
      <c r="B47" s="7"/>
      <c r="C47" s="7"/>
    </row>
    <row r="48" spans="1:3" x14ac:dyDescent="0.25">
      <c r="A48" s="137" t="s">
        <v>62</v>
      </c>
      <c r="B48" s="138">
        <f>C43</f>
        <v>0</v>
      </c>
      <c r="C48" s="7"/>
    </row>
    <row r="49" spans="1:5" x14ac:dyDescent="0.25">
      <c r="A49" s="139" t="s">
        <v>91</v>
      </c>
      <c r="B49" s="140">
        <f>Fremdkapital!I27*-1</f>
        <v>0</v>
      </c>
      <c r="C49" s="7"/>
    </row>
    <row r="50" spans="1:5" ht="16.5" customHeight="1" x14ac:dyDescent="0.25">
      <c r="A50" s="139" t="s">
        <v>92</v>
      </c>
      <c r="B50" s="196"/>
      <c r="C50" s="297" t="s">
        <v>119</v>
      </c>
    </row>
    <row r="51" spans="1:5" x14ac:dyDescent="0.25">
      <c r="A51" s="139" t="s">
        <v>11</v>
      </c>
      <c r="B51" s="140">
        <f>SUM(B48:B50)</f>
        <v>0</v>
      </c>
      <c r="C51" s="7"/>
    </row>
    <row r="52" spans="1:5" ht="15" customHeight="1" x14ac:dyDescent="0.25">
      <c r="A52" s="139" t="s">
        <v>34</v>
      </c>
      <c r="B52" s="141">
        <f>'Basis EK-Verzinsung'!E5</f>
        <v>2.7699999999999999E-2</v>
      </c>
      <c r="C52" s="348"/>
      <c r="D52" s="349"/>
      <c r="E52" s="349"/>
    </row>
    <row r="53" spans="1:5" ht="15.75" thickBot="1" x14ac:dyDescent="0.3">
      <c r="A53" s="135" t="s">
        <v>13</v>
      </c>
      <c r="B53" s="136">
        <f>B51*B52</f>
        <v>0</v>
      </c>
      <c r="C53" s="6"/>
    </row>
    <row r="54" spans="1:5" ht="7.5" customHeight="1" thickBot="1" x14ac:dyDescent="0.3">
      <c r="A54" s="5"/>
      <c r="B54" s="105"/>
      <c r="C54" s="7"/>
    </row>
    <row r="55" spans="1:5" ht="15.75" thickBot="1" x14ac:dyDescent="0.3">
      <c r="A55" s="11" t="s">
        <v>72</v>
      </c>
      <c r="B55" s="106">
        <f>'Miete, Pacht, Leasing, Erbbau'!D27</f>
        <v>0</v>
      </c>
      <c r="C55" s="8"/>
    </row>
    <row r="56" spans="1:5" ht="7.5" customHeight="1" thickBot="1" x14ac:dyDescent="0.3">
      <c r="A56" s="5"/>
      <c r="B56" s="105"/>
      <c r="C56" s="7"/>
    </row>
    <row r="57" spans="1:5" ht="15.75" thickBot="1" x14ac:dyDescent="0.3">
      <c r="A57" s="11" t="s">
        <v>71</v>
      </c>
      <c r="B57" s="106">
        <f>Mieteinnahmen!D27*-1</f>
        <v>0</v>
      </c>
      <c r="C57" s="8"/>
    </row>
    <row r="58" spans="1:5" ht="7.5" customHeight="1" thickBot="1" x14ac:dyDescent="0.3">
      <c r="A58" s="5"/>
      <c r="B58" s="105"/>
      <c r="C58" s="7"/>
    </row>
    <row r="59" spans="1:5" ht="15.75" thickBot="1" x14ac:dyDescent="0.3">
      <c r="A59" s="12" t="s">
        <v>35</v>
      </c>
      <c r="B59" s="107">
        <f>Fremdkapital!H27</f>
        <v>0</v>
      </c>
      <c r="C59" s="7"/>
    </row>
    <row r="60" spans="1:5" ht="9.9499999999999993" customHeight="1" x14ac:dyDescent="0.25">
      <c r="A60" s="5"/>
      <c r="B60" s="7"/>
      <c r="C60" s="9"/>
    </row>
    <row r="61" spans="1:5" ht="9" customHeight="1" thickBot="1" x14ac:dyDescent="0.3">
      <c r="A61" s="5"/>
      <c r="B61" s="7"/>
      <c r="C61" s="9"/>
    </row>
    <row r="62" spans="1:5" x14ac:dyDescent="0.25">
      <c r="A62" s="217" t="s">
        <v>14</v>
      </c>
      <c r="B62" s="218">
        <f>B59+B57+B55+B53+B43+B45</f>
        <v>0</v>
      </c>
      <c r="C62" s="2"/>
    </row>
    <row r="63" spans="1:5" x14ac:dyDescent="0.25">
      <c r="A63" s="376" t="s">
        <v>85</v>
      </c>
      <c r="B63" s="377"/>
      <c r="C63" s="380" t="s">
        <v>112</v>
      </c>
    </row>
    <row r="64" spans="1:5" x14ac:dyDescent="0.25">
      <c r="A64" s="376" t="s">
        <v>86</v>
      </c>
      <c r="B64" s="378">
        <f>B63*B14</f>
        <v>0</v>
      </c>
    </row>
    <row r="65" spans="1:2" x14ac:dyDescent="0.25">
      <c r="A65" s="376" t="s">
        <v>84</v>
      </c>
      <c r="B65" s="379" t="e">
        <f>B62/B64</f>
        <v>#DIV/0!</v>
      </c>
    </row>
  </sheetData>
  <mergeCells count="11">
    <mergeCell ref="A2:C2"/>
    <mergeCell ref="B4:C4"/>
    <mergeCell ref="B5:C5"/>
    <mergeCell ref="B10:C10"/>
    <mergeCell ref="B11:C11"/>
    <mergeCell ref="B9:C9"/>
    <mergeCell ref="C52:E52"/>
    <mergeCell ref="B12:C12"/>
    <mergeCell ref="B6:C6"/>
    <mergeCell ref="B7:C7"/>
    <mergeCell ref="B8:C8"/>
  </mergeCells>
  <dataValidations count="1">
    <dataValidation allowBlank="1" showInputMessage="1" sqref="B7:C7" xr:uid="{00000000-0002-0000-0000-000000000000}"/>
  </dataValidations>
  <pageMargins left="0.31496062992125984" right="0" top="0.59055118110236227" bottom="0.39370078740157483" header="0.31496062992125984" footer="0.11811023622047245"/>
  <pageSetup paperSize="9" scale="79" orientation="portrait" cellComments="asDisplayed" r:id="rId1"/>
  <headerFooter>
    <oddFooter>&amp;L&amp;8&amp;Z&amp;F&amp;A&amp;R&amp;8&amp;P v.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00B050"/>
    <pageSetUpPr fitToPage="1"/>
  </sheetPr>
  <dimension ref="A1:T91"/>
  <sheetViews>
    <sheetView showGridLines="0" topLeftCell="A13" zoomScaleNormal="100" zoomScaleSheetLayoutView="80" workbookViewId="0">
      <selection activeCell="D15" sqref="D15"/>
    </sheetView>
  </sheetViews>
  <sheetFormatPr baseColWidth="10" defaultColWidth="11.42578125" defaultRowHeight="14.25" x14ac:dyDescent="0.25"/>
  <cols>
    <col min="1" max="1" width="16.140625" style="27" customWidth="1"/>
    <col min="2" max="2" width="39.140625" style="27" customWidth="1"/>
    <col min="3" max="3" width="15.140625" style="116" customWidth="1"/>
    <col min="4" max="4" width="19.7109375" style="42" customWidth="1"/>
    <col min="5" max="5" width="14.7109375" style="27" customWidth="1"/>
    <col min="6" max="6" width="19.140625" style="25" customWidth="1"/>
    <col min="7" max="7" width="21.5703125" style="25" customWidth="1"/>
    <col min="8" max="8" width="19.85546875" style="25" customWidth="1"/>
    <col min="9" max="9" width="19.28515625" style="25" customWidth="1"/>
    <col min="10" max="10" width="15" style="109" customWidth="1"/>
    <col min="11" max="11" width="19.42578125" style="25" customWidth="1"/>
    <col min="12" max="12" width="1.5703125" style="27" customWidth="1"/>
    <col min="13" max="13" width="13.42578125" style="42" customWidth="1"/>
    <col min="14" max="14" width="17" style="28" customWidth="1"/>
    <col min="15" max="15" width="18.85546875" style="28" customWidth="1"/>
    <col min="16" max="16" width="0.85546875" style="27" customWidth="1"/>
    <col min="17" max="17" width="25" style="25" bestFit="1" customWidth="1"/>
    <col min="18" max="18" width="1.28515625" style="27" customWidth="1"/>
    <col min="19" max="19" width="21" style="25" customWidth="1"/>
    <col min="20" max="20" width="19" style="27" customWidth="1"/>
    <col min="21" max="21" width="11.42578125" style="27"/>
    <col min="22" max="22" width="13" style="27" customWidth="1"/>
    <col min="23" max="16384" width="11.42578125" style="27"/>
  </cols>
  <sheetData>
    <row r="1" spans="1:20" s="26" customFormat="1" ht="18.75" customHeight="1" x14ac:dyDescent="0.2">
      <c r="A1" s="88">
        <f>Deckblatt!B8</f>
        <v>0</v>
      </c>
      <c r="B1" s="88"/>
      <c r="C1" s="115"/>
      <c r="D1" s="207"/>
      <c r="E1" s="42"/>
      <c r="F1" s="25"/>
      <c r="G1" s="25"/>
      <c r="H1" s="25"/>
      <c r="I1" s="44"/>
      <c r="J1" s="240"/>
      <c r="K1" s="44"/>
      <c r="N1" s="44"/>
      <c r="O1" s="44"/>
      <c r="Q1" s="44"/>
      <c r="S1" s="44"/>
      <c r="T1" s="44"/>
    </row>
    <row r="2" spans="1:20" s="26" customFormat="1" ht="5.25" customHeight="1" thickBot="1" x14ac:dyDescent="0.3">
      <c r="A2" s="93"/>
      <c r="B2" s="88"/>
      <c r="C2" s="208"/>
      <c r="D2" s="42"/>
      <c r="E2" s="42"/>
      <c r="F2" s="25"/>
      <c r="G2" s="25"/>
      <c r="H2" s="25"/>
      <c r="I2" s="44"/>
      <c r="J2" s="108"/>
      <c r="K2" s="44"/>
      <c r="N2" s="44"/>
      <c r="O2" s="44"/>
      <c r="Q2" s="44"/>
      <c r="S2" s="44"/>
    </row>
    <row r="3" spans="1:20" ht="22.5" x14ac:dyDescent="0.25">
      <c r="A3" s="89" t="s">
        <v>48</v>
      </c>
      <c r="B3" s="94"/>
      <c r="D3" s="195"/>
      <c r="H3" s="156" t="s">
        <v>47</v>
      </c>
    </row>
    <row r="4" spans="1:20" ht="11.25" customHeight="1" x14ac:dyDescent="0.25">
      <c r="A4" s="90"/>
      <c r="H4" s="315">
        <v>0.02</v>
      </c>
    </row>
    <row r="5" spans="1:20" s="32" customFormat="1" ht="21" customHeight="1" x14ac:dyDescent="0.25">
      <c r="A5" s="357" t="s">
        <v>0</v>
      </c>
      <c r="B5" s="357"/>
      <c r="C5" s="41"/>
      <c r="D5" s="43"/>
      <c r="E5" s="62" t="str">
        <f>Deckblatt!$B$18</f>
        <v>01.01.2023</v>
      </c>
      <c r="F5" s="45"/>
      <c r="G5" s="61" t="str">
        <f>Deckblatt!$B$18</f>
        <v>01.01.2023</v>
      </c>
      <c r="H5" s="316" t="str">
        <f>G5</f>
        <v>01.01.2023</v>
      </c>
      <c r="I5" s="35"/>
      <c r="J5" s="110"/>
      <c r="K5" s="60" t="str">
        <f>Deckblatt!$B$19</f>
        <v>31.12.2023</v>
      </c>
      <c r="M5" s="62" t="str">
        <f>Deckblatt!$B$18</f>
        <v>01.01.2023</v>
      </c>
      <c r="N5" s="50"/>
      <c r="O5" s="59" t="str">
        <f>Deckblatt!$B$19</f>
        <v>31.12.2023</v>
      </c>
      <c r="Q5" s="51"/>
      <c r="S5" s="51"/>
      <c r="T5" s="203"/>
    </row>
    <row r="6" spans="1:20" ht="30" customHeight="1" x14ac:dyDescent="0.25">
      <c r="A6" s="43" t="s">
        <v>1</v>
      </c>
      <c r="B6" s="43" t="s">
        <v>2</v>
      </c>
      <c r="C6" s="41" t="s">
        <v>3</v>
      </c>
      <c r="D6" s="43" t="s">
        <v>18</v>
      </c>
      <c r="E6" s="43" t="s">
        <v>19</v>
      </c>
      <c r="F6" s="34" t="s">
        <v>113</v>
      </c>
      <c r="G6" s="100" t="s">
        <v>22</v>
      </c>
      <c r="H6" s="155" t="str">
        <f>CONCATENATE("Fiktiver Buchwert zum ",H5," gem. Invest")</f>
        <v>Fiktiver Buchwert zum 01.01.2023 gem. Invest</v>
      </c>
      <c r="I6" s="101" t="s">
        <v>23</v>
      </c>
      <c r="J6" s="102" t="s">
        <v>24</v>
      </c>
      <c r="K6" s="103" t="s">
        <v>25</v>
      </c>
      <c r="L6" s="32"/>
      <c r="M6" s="43" t="s">
        <v>36</v>
      </c>
      <c r="N6" s="34" t="s">
        <v>101</v>
      </c>
      <c r="O6" s="34" t="s">
        <v>26</v>
      </c>
      <c r="P6" s="32"/>
      <c r="Q6" s="34" t="s">
        <v>4</v>
      </c>
      <c r="R6" s="32"/>
      <c r="S6" s="34" t="s">
        <v>95</v>
      </c>
      <c r="T6" s="34" t="s">
        <v>123</v>
      </c>
    </row>
    <row r="7" spans="1:20" ht="11.25" customHeight="1" thickBot="1" x14ac:dyDescent="0.3">
      <c r="A7" s="43"/>
      <c r="B7" s="43"/>
      <c r="C7" s="41"/>
      <c r="D7" s="43"/>
      <c r="E7" s="43"/>
      <c r="F7" s="34"/>
      <c r="G7" s="100"/>
      <c r="H7" s="155"/>
      <c r="I7" s="101"/>
      <c r="J7" s="102"/>
      <c r="K7" s="103"/>
      <c r="L7" s="32"/>
      <c r="M7" s="43"/>
      <c r="N7" s="241">
        <v>2.5000000000000001E-2</v>
      </c>
      <c r="O7" s="34"/>
      <c r="P7" s="32"/>
      <c r="Q7" s="34"/>
      <c r="R7" s="32"/>
      <c r="S7" s="231">
        <v>0.01</v>
      </c>
      <c r="T7" s="231">
        <v>5.0000000000000001E-3</v>
      </c>
    </row>
    <row r="8" spans="1:20" ht="24.75" customHeight="1" thickBot="1" x14ac:dyDescent="0.3">
      <c r="A8" s="43" t="s">
        <v>78</v>
      </c>
      <c r="B8" s="92"/>
      <c r="C8" s="362" t="s">
        <v>20</v>
      </c>
      <c r="D8" s="363"/>
      <c r="E8" s="363"/>
      <c r="F8" s="363"/>
      <c r="G8" s="363"/>
      <c r="H8" s="363"/>
      <c r="I8" s="363"/>
      <c r="J8" s="363"/>
      <c r="K8" s="364"/>
      <c r="M8" s="52"/>
      <c r="N8" s="33"/>
      <c r="O8" s="33"/>
      <c r="Q8" s="33" t="s">
        <v>27</v>
      </c>
      <c r="S8" s="33" t="s">
        <v>28</v>
      </c>
      <c r="T8" s="33" t="s">
        <v>28</v>
      </c>
    </row>
    <row r="9" spans="1:20" ht="7.5" customHeight="1" x14ac:dyDescent="0.25">
      <c r="A9" s="88"/>
    </row>
    <row r="10" spans="1:20" ht="19.5" customHeight="1" x14ac:dyDescent="0.25">
      <c r="A10" s="85"/>
      <c r="B10" s="85"/>
      <c r="C10" s="117"/>
      <c r="D10" s="344"/>
      <c r="E10" s="65"/>
      <c r="F10" s="66"/>
      <c r="G10" s="66"/>
      <c r="H10" s="125">
        <f>ROUND(F10-((F10*$H$4)*(($H$5-C10)/365.333333)),2)</f>
        <v>0</v>
      </c>
      <c r="I10" s="66"/>
      <c r="J10" s="232">
        <f>ROUND(IFERROR(I10/F10,0),8)</f>
        <v>0</v>
      </c>
      <c r="K10" s="99">
        <f>G10-I10</f>
        <v>0</v>
      </c>
      <c r="M10" s="77">
        <f>ROUND(IFERROR(H10/N10*12,0),2)</f>
        <v>0</v>
      </c>
      <c r="N10" s="78">
        <f>ROUND(F10*$N$7,2)</f>
        <v>0</v>
      </c>
      <c r="O10" s="78">
        <f>IF(H10-N10&lt;0,0,H10-N10)</f>
        <v>0</v>
      </c>
      <c r="Q10" s="80">
        <f>ROUND(IFERROR(F10/VLOOKUP(YEAR(C10),'Basis Indexierung'!$A$3:$B$70,2,FALSE)*VLOOKUP(YEAR(Deckblatt!$B$17),'Basis Indexierung'!$A$3:$B$70,2,FALSE),0),2)</f>
        <v>0</v>
      </c>
      <c r="R10" s="97"/>
      <c r="S10" s="78">
        <f>ROUND(IFERROR(IF(DATEDIF(C10,Deckblatt!$B$17,"M")&gt;61,Q10*$S$7,0),0),2)</f>
        <v>0</v>
      </c>
      <c r="T10" s="78">
        <f>ROUND(IFERROR(IF(Deckblatt!$B$17-C10&lt;0,Q10*'Geb. u. sonstige Anlagegüter'!$T$7,IF(DATEDIF(C10,Deckblatt!$B$17,"M")&lt;61,Q10*$T$7,0)),0),2)</f>
        <v>0</v>
      </c>
    </row>
    <row r="11" spans="1:20" ht="12.6" customHeight="1" x14ac:dyDescent="0.25">
      <c r="A11" s="237"/>
      <c r="B11" s="237"/>
      <c r="C11" s="118"/>
      <c r="D11" s="68"/>
      <c r="E11" s="69"/>
      <c r="F11" s="233"/>
      <c r="G11" s="233"/>
      <c r="H11" s="233"/>
      <c r="I11" s="233"/>
      <c r="J11" s="238"/>
      <c r="K11" s="220"/>
      <c r="M11" s="68"/>
      <c r="N11" s="79"/>
      <c r="O11" s="79"/>
      <c r="Q11" s="81"/>
      <c r="R11" s="97"/>
      <c r="S11" s="79"/>
      <c r="T11" s="79"/>
    </row>
    <row r="12" spans="1:20" ht="19.5" customHeight="1" x14ac:dyDescent="0.25">
      <c r="A12" s="85"/>
      <c r="B12" s="85"/>
      <c r="C12" s="117"/>
      <c r="D12" s="65"/>
      <c r="E12" s="65"/>
      <c r="F12" s="66"/>
      <c r="G12" s="66"/>
      <c r="H12" s="125">
        <f t="shared" ref="H12:H15" si="0">ROUND(F12-((F12*$H$4)*(($H$5-C12)/365)),2)</f>
        <v>0</v>
      </c>
      <c r="I12" s="66"/>
      <c r="J12" s="232">
        <f t="shared" ref="J12:J15" si="1">ROUND(IFERROR(I12/F12,0),8)</f>
        <v>0</v>
      </c>
      <c r="K12" s="99">
        <f t="shared" ref="K12:K21" si="2">G12-I12</f>
        <v>0</v>
      </c>
      <c r="M12" s="77">
        <f t="shared" ref="M12:M15" si="3">ROUND(IFERROR(H12/N12*12,0),2)</f>
        <v>0</v>
      </c>
      <c r="N12" s="78">
        <f t="shared" ref="N12:N21" si="4">ROUND(F12*$N$7,2)</f>
        <v>0</v>
      </c>
      <c r="O12" s="78">
        <f t="shared" ref="O12:O15" si="5">IF(H12-N12&lt;0,0,H12-N12)</f>
        <v>0</v>
      </c>
      <c r="Q12" s="80">
        <f>ROUND(IFERROR(F12/VLOOKUP(YEAR(C12),'Basis Indexierung'!$A$3:$B$70,2,FALSE)*VLOOKUP(YEAR(Deckblatt!$B$17),'Basis Indexierung'!$A$3:$B$70,2,FALSE),0),2)</f>
        <v>0</v>
      </c>
      <c r="R12" s="97"/>
      <c r="S12" s="78">
        <f>ROUND(IFERROR(IF(DATEDIF(C12,Deckblatt!$B$17,"M")&gt;61,Q12*$S$7,0),0),2)</f>
        <v>0</v>
      </c>
      <c r="T12" s="78">
        <f>ROUND(IFERROR(IF(Deckblatt!$B$17-C12&lt;0,Q12*'Geb. u. sonstige Anlagegüter'!$T$7,IF(DATEDIF(C12,Deckblatt!$B$17,"M")&lt;61,Q12*$T$7,0)),0),2)</f>
        <v>0</v>
      </c>
    </row>
    <row r="13" spans="1:20" ht="19.5" customHeight="1" x14ac:dyDescent="0.25">
      <c r="A13" s="85"/>
      <c r="B13" s="85"/>
      <c r="C13" s="117"/>
      <c r="D13" s="65"/>
      <c r="E13" s="65"/>
      <c r="F13" s="66"/>
      <c r="G13" s="66"/>
      <c r="H13" s="125">
        <f t="shared" si="0"/>
        <v>0</v>
      </c>
      <c r="I13" s="66"/>
      <c r="J13" s="232">
        <f t="shared" si="1"/>
        <v>0</v>
      </c>
      <c r="K13" s="99">
        <f t="shared" si="2"/>
        <v>0</v>
      </c>
      <c r="M13" s="77">
        <f t="shared" si="3"/>
        <v>0</v>
      </c>
      <c r="N13" s="78">
        <f t="shared" si="4"/>
        <v>0</v>
      </c>
      <c r="O13" s="78">
        <f t="shared" si="5"/>
        <v>0</v>
      </c>
      <c r="Q13" s="80">
        <f>ROUND(IFERROR(F13/VLOOKUP(YEAR(C13),'Basis Indexierung'!$A$3:$B$70,2,FALSE)*VLOOKUP(YEAR(Deckblatt!$B$17),'Basis Indexierung'!$A$3:$B$70,2,FALSE),0),2)</f>
        <v>0</v>
      </c>
      <c r="R13" s="97"/>
      <c r="S13" s="78">
        <f>ROUND(IFERROR(IF(DATEDIF(C13,Deckblatt!$B$17,"M")&gt;61,Q13*$S$7,0),0),2)</f>
        <v>0</v>
      </c>
      <c r="T13" s="78">
        <f>ROUND(IFERROR(IF(Deckblatt!$B$17-C13&lt;0,Q13*'Geb. u. sonstige Anlagegüter'!$T$7,IF(DATEDIF(C13,Deckblatt!$B$17,"M")&lt;61,Q13*$T$7,0)),0),2)</f>
        <v>0</v>
      </c>
    </row>
    <row r="14" spans="1:20" ht="19.5" customHeight="1" x14ac:dyDescent="0.25">
      <c r="A14" s="85"/>
      <c r="B14" s="123"/>
      <c r="C14" s="117"/>
      <c r="D14" s="65"/>
      <c r="E14" s="65"/>
      <c r="F14" s="66"/>
      <c r="G14" s="66"/>
      <c r="H14" s="125">
        <f t="shared" si="0"/>
        <v>0</v>
      </c>
      <c r="I14" s="66"/>
      <c r="J14" s="232">
        <f t="shared" si="1"/>
        <v>0</v>
      </c>
      <c r="K14" s="99">
        <f t="shared" si="2"/>
        <v>0</v>
      </c>
      <c r="M14" s="77">
        <f t="shared" si="3"/>
        <v>0</v>
      </c>
      <c r="N14" s="78">
        <f t="shared" si="4"/>
        <v>0</v>
      </c>
      <c r="O14" s="78">
        <f t="shared" si="5"/>
        <v>0</v>
      </c>
      <c r="Q14" s="80">
        <f>ROUND(IFERROR(F14/VLOOKUP(YEAR(C14),'Basis Indexierung'!$A$3:$B$70,2,FALSE)*VLOOKUP(YEAR(Deckblatt!$B$17),'Basis Indexierung'!$A$3:$B$70,2,FALSE),0),2)</f>
        <v>0</v>
      </c>
      <c r="R14" s="97"/>
      <c r="S14" s="78">
        <f>ROUND(IFERROR(IF(DATEDIF(C14,Deckblatt!$B$17,"M")&gt;61,Q14*$S$7,0),0),2)</f>
        <v>0</v>
      </c>
      <c r="T14" s="78">
        <f>ROUND(IFERROR(IF(Deckblatt!$B$17-C14&lt;0,Q14*'Geb. u. sonstige Anlagegüter'!$T$7,IF(DATEDIF(C14,Deckblatt!$B$17,"M")&lt;61,Q14*$T$7,0)),0),2)</f>
        <v>0</v>
      </c>
    </row>
    <row r="15" spans="1:20" ht="19.5" customHeight="1" x14ac:dyDescent="0.25">
      <c r="A15" s="85"/>
      <c r="B15" s="85"/>
      <c r="C15" s="117"/>
      <c r="D15" s="65"/>
      <c r="E15" s="65"/>
      <c r="F15" s="66"/>
      <c r="G15" s="66"/>
      <c r="H15" s="125">
        <f t="shared" si="0"/>
        <v>0</v>
      </c>
      <c r="I15" s="66"/>
      <c r="J15" s="232">
        <f t="shared" si="1"/>
        <v>0</v>
      </c>
      <c r="K15" s="99">
        <f t="shared" si="2"/>
        <v>0</v>
      </c>
      <c r="M15" s="77">
        <f t="shared" si="3"/>
        <v>0</v>
      </c>
      <c r="N15" s="78">
        <f t="shared" si="4"/>
        <v>0</v>
      </c>
      <c r="O15" s="78">
        <f t="shared" si="5"/>
        <v>0</v>
      </c>
      <c r="Q15" s="80">
        <f>ROUND(IFERROR(F15/VLOOKUP(YEAR(C15),'Basis Indexierung'!$A$3:$B$70,2,FALSE)*VLOOKUP(YEAR(Deckblatt!$B$17),'Basis Indexierung'!$A$3:$B$70,2,FALSE),0),2)</f>
        <v>0</v>
      </c>
      <c r="R15" s="97"/>
      <c r="S15" s="78">
        <f>ROUND(IFERROR(IF(DATEDIF(C15,Deckblatt!$B$17,"M")&gt;61,Q15*$S$7,0),0),2)</f>
        <v>0</v>
      </c>
      <c r="T15" s="78">
        <f>ROUND(IFERROR(IF(Deckblatt!$B$17-C15&lt;0,Q15*'Geb. u. sonstige Anlagegüter'!$T$7,IF(DATEDIF(C15,Deckblatt!$B$17,"M")&lt;61,Q15*$T$7,0)),0),2)</f>
        <v>0</v>
      </c>
    </row>
    <row r="16" spans="1:20" ht="11.25" customHeight="1" x14ac:dyDescent="0.25">
      <c r="A16" s="69"/>
      <c r="B16" s="69"/>
      <c r="C16" s="118"/>
      <c r="D16" s="68"/>
      <c r="E16" s="69"/>
      <c r="F16" s="233"/>
      <c r="G16" s="233"/>
      <c r="H16" s="233"/>
      <c r="I16" s="233"/>
      <c r="J16" s="238"/>
      <c r="K16" s="220"/>
      <c r="M16" s="68" t="str">
        <f>IF(C16="","",480-DATEDIF(C16,$M$5,"m"))</f>
        <v/>
      </c>
      <c r="N16" s="79"/>
      <c r="O16" s="79" t="str">
        <f>IF(M16="","",IF(M16&lt;0,1,F16-((480-M16)*(N16/12))-N16))</f>
        <v/>
      </c>
      <c r="Q16" s="81"/>
      <c r="R16" s="97"/>
      <c r="S16" s="79"/>
      <c r="T16" s="79"/>
    </row>
    <row r="17" spans="1:20" ht="19.5" customHeight="1" x14ac:dyDescent="0.25">
      <c r="A17" s="85"/>
      <c r="B17" s="85"/>
      <c r="C17" s="117"/>
      <c r="D17" s="65"/>
      <c r="E17" s="65"/>
      <c r="F17" s="66"/>
      <c r="G17" s="66"/>
      <c r="H17" s="125">
        <f>ROUND(F17-((F17*$H$4)*(($H$5-C17)/365)),2)</f>
        <v>0</v>
      </c>
      <c r="I17" s="66"/>
      <c r="J17" s="232">
        <f>ROUND(IFERROR(I17/F17,0),8)</f>
        <v>0</v>
      </c>
      <c r="K17" s="99">
        <f t="shared" si="2"/>
        <v>0</v>
      </c>
      <c r="M17" s="77">
        <f>ROUND(IFERROR(H17/N17*12,0),2)</f>
        <v>0</v>
      </c>
      <c r="N17" s="78">
        <f t="shared" si="4"/>
        <v>0</v>
      </c>
      <c r="O17" s="78">
        <f>IF(H17-N17&lt;0,0,H17-N17)</f>
        <v>0</v>
      </c>
      <c r="Q17" s="80">
        <f>ROUND(IFERROR(F17/VLOOKUP(YEAR(C17),'Basis Indexierung'!$A$3:$B$70,2,FALSE)*VLOOKUP(YEAR(Deckblatt!$B$17),'Basis Indexierung'!$A$3:$B$70,2,FALSE),0),2)</f>
        <v>0</v>
      </c>
      <c r="R17" s="97"/>
      <c r="S17" s="78">
        <f>ROUND(IFERROR(IF(DATEDIF(C17,Deckblatt!$B$17,"M")&gt;61,Q17*$S$7,0),0),2)</f>
        <v>0</v>
      </c>
      <c r="T17" s="78">
        <f>ROUND(IFERROR(IF(Deckblatt!$B$17-C17&lt;0,Q17*'Geb. u. sonstige Anlagegüter'!$T$7,IF(DATEDIF(C17,Deckblatt!$B$17,"M")&lt;61,Q17*$T$7,0)),0),2)</f>
        <v>0</v>
      </c>
    </row>
    <row r="18" spans="1:20" ht="8.25" customHeight="1" x14ac:dyDescent="0.2">
      <c r="A18" s="74"/>
      <c r="B18" s="74"/>
      <c r="C18" s="119"/>
      <c r="D18" s="73"/>
      <c r="E18" s="74"/>
      <c r="F18" s="75"/>
      <c r="G18" s="75"/>
      <c r="H18" s="75"/>
      <c r="I18" s="75"/>
      <c r="J18" s="238"/>
      <c r="K18" s="220"/>
      <c r="M18" s="235"/>
      <c r="N18" s="79"/>
      <c r="O18" s="79"/>
      <c r="Q18" s="81"/>
      <c r="R18" s="97"/>
      <c r="S18" s="79"/>
      <c r="T18" s="79"/>
    </row>
    <row r="19" spans="1:20" ht="19.5" customHeight="1" x14ac:dyDescent="0.25">
      <c r="A19" s="85"/>
      <c r="B19" s="85"/>
      <c r="C19" s="117"/>
      <c r="D19" s="65"/>
      <c r="E19" s="65"/>
      <c r="F19" s="66"/>
      <c r="G19" s="66"/>
      <c r="H19" s="125">
        <f t="shared" ref="H19:H21" si="6">ROUND(F19-((F19*$H$4)*(($H$5-C19)/365)),2)</f>
        <v>0</v>
      </c>
      <c r="I19" s="66"/>
      <c r="J19" s="232">
        <f t="shared" ref="J19:J21" si="7">ROUND(IFERROR(I19/F19,0),8)</f>
        <v>0</v>
      </c>
      <c r="K19" s="99">
        <f t="shared" si="2"/>
        <v>0</v>
      </c>
      <c r="M19" s="77">
        <f t="shared" ref="M19:M21" si="8">ROUND(IFERROR(H19/N19*12,0),2)</f>
        <v>0</v>
      </c>
      <c r="N19" s="78">
        <f t="shared" si="4"/>
        <v>0</v>
      </c>
      <c r="O19" s="78">
        <f t="shared" ref="O19:O21" si="9">IF(H19-N19&lt;0,0,H19-N19)</f>
        <v>0</v>
      </c>
      <c r="Q19" s="80">
        <f>ROUND(IFERROR(F19/VLOOKUP(YEAR(C19),'Basis Indexierung'!$A$3:$B$70,2,FALSE)*VLOOKUP(YEAR(Deckblatt!$B$17),'Basis Indexierung'!$A$3:$B$70,2,FALSE),0),2)</f>
        <v>0</v>
      </c>
      <c r="R19" s="97"/>
      <c r="S19" s="78">
        <f>ROUND(IFERROR(IF(DATEDIF(C19,Deckblatt!$B$17,"M")&gt;61,Q19*$S$7,0),0),2)</f>
        <v>0</v>
      </c>
      <c r="T19" s="78">
        <f>ROUND(IFERROR(IF(Deckblatt!$B$17-C19&lt;0,Q19*'Geb. u. sonstige Anlagegüter'!$T$7,IF(DATEDIF(C19,Deckblatt!$B$17,"M")&lt;61,Q19*$T$7,0)),0),2)</f>
        <v>0</v>
      </c>
    </row>
    <row r="20" spans="1:20" ht="19.5" customHeight="1" x14ac:dyDescent="0.25">
      <c r="A20" s="85"/>
      <c r="B20" s="85"/>
      <c r="C20" s="117"/>
      <c r="D20" s="65"/>
      <c r="E20" s="65"/>
      <c r="F20" s="66"/>
      <c r="G20" s="66"/>
      <c r="H20" s="125">
        <f t="shared" si="6"/>
        <v>0</v>
      </c>
      <c r="I20" s="66"/>
      <c r="J20" s="232">
        <f t="shared" si="7"/>
        <v>0</v>
      </c>
      <c r="K20" s="99">
        <f t="shared" si="2"/>
        <v>0</v>
      </c>
      <c r="M20" s="77">
        <f t="shared" si="8"/>
        <v>0</v>
      </c>
      <c r="N20" s="78">
        <f t="shared" si="4"/>
        <v>0</v>
      </c>
      <c r="O20" s="78">
        <f t="shared" si="9"/>
        <v>0</v>
      </c>
      <c r="Q20" s="80">
        <f>ROUND(IFERROR(F20/VLOOKUP(YEAR(C20),'Basis Indexierung'!$A$3:$B$70,2,FALSE)*VLOOKUP(YEAR(Deckblatt!$B$17),'Basis Indexierung'!$A$3:$B$70,2,FALSE),0),2)</f>
        <v>0</v>
      </c>
      <c r="R20" s="97"/>
      <c r="S20" s="78">
        <f>ROUND(IFERROR(IF(DATEDIF(C20,Deckblatt!$B$17,"M")&gt;61,Q20*$S$7,0),0),2)</f>
        <v>0</v>
      </c>
      <c r="T20" s="78">
        <f>ROUND(IFERROR(IF(Deckblatt!$B$17-C20&lt;0,Q20*'Geb. u. sonstige Anlagegüter'!$T$7,IF(DATEDIF(C20,Deckblatt!$B$17,"M")&lt;61,Q20*$T$7,0)),0),2)</f>
        <v>0</v>
      </c>
    </row>
    <row r="21" spans="1:20" ht="19.5" customHeight="1" x14ac:dyDescent="0.25">
      <c r="A21" s="85"/>
      <c r="B21" s="85"/>
      <c r="C21" s="117"/>
      <c r="D21" s="65"/>
      <c r="E21" s="65"/>
      <c r="F21" s="66"/>
      <c r="G21" s="66"/>
      <c r="H21" s="125">
        <f t="shared" si="6"/>
        <v>0</v>
      </c>
      <c r="I21" s="66"/>
      <c r="J21" s="232">
        <f t="shared" si="7"/>
        <v>0</v>
      </c>
      <c r="K21" s="99">
        <f t="shared" si="2"/>
        <v>0</v>
      </c>
      <c r="M21" s="77">
        <f t="shared" si="8"/>
        <v>0</v>
      </c>
      <c r="N21" s="78">
        <f t="shared" si="4"/>
        <v>0</v>
      </c>
      <c r="O21" s="78">
        <f t="shared" si="9"/>
        <v>0</v>
      </c>
      <c r="Q21" s="80">
        <f>ROUND(IFERROR(F21/VLOOKUP(YEAR(C21),'Basis Indexierung'!$A$3:$B$70,2,FALSE)*VLOOKUP(YEAR(Deckblatt!$B$17),'Basis Indexierung'!$A$3:$B$70,2,FALSE),0),2)</f>
        <v>0</v>
      </c>
      <c r="R21" s="97"/>
      <c r="S21" s="78">
        <f>ROUND(IFERROR(IF(DATEDIF(C21,Deckblatt!$B$17,"M")&gt;61,Q21*$S$7,0),0),2)</f>
        <v>0</v>
      </c>
      <c r="T21" s="78">
        <f>ROUND(IFERROR(IF(Deckblatt!$B$17-C21&lt;0,Q21*'Geb. u. sonstige Anlagegüter'!$T$7,IF(DATEDIF(C21,Deckblatt!$B$17,"M")&lt;61,Q21*$T$7,0)),0),2)</f>
        <v>0</v>
      </c>
    </row>
    <row r="22" spans="1:20" ht="9" customHeight="1" x14ac:dyDescent="0.2">
      <c r="A22" s="74"/>
      <c r="B22" s="74"/>
      <c r="C22" s="119"/>
      <c r="D22" s="73"/>
      <c r="E22" s="74"/>
      <c r="F22" s="75"/>
      <c r="G22" s="75"/>
      <c r="H22" s="75"/>
      <c r="I22" s="75"/>
      <c r="J22" s="239"/>
      <c r="K22" s="75"/>
      <c r="M22" s="68"/>
      <c r="N22" s="79"/>
      <c r="O22" s="79"/>
      <c r="Q22" s="81"/>
      <c r="R22" s="97"/>
      <c r="S22" s="81"/>
    </row>
    <row r="23" spans="1:20" ht="7.5" customHeight="1" x14ac:dyDescent="0.25">
      <c r="A23" s="87"/>
      <c r="B23" s="87"/>
      <c r="F23" s="29"/>
      <c r="G23" s="29"/>
      <c r="H23" s="29"/>
      <c r="I23" s="29"/>
      <c r="J23" s="112"/>
      <c r="K23" s="29"/>
      <c r="Q23" s="28"/>
      <c r="S23" s="28"/>
    </row>
    <row r="24" spans="1:20" s="58" customFormat="1" ht="20.25" customHeight="1" thickBot="1" x14ac:dyDescent="0.3">
      <c r="A24" s="54"/>
      <c r="B24" s="54"/>
      <c r="C24" s="120"/>
      <c r="D24" s="54"/>
      <c r="E24" s="54"/>
      <c r="F24" s="55">
        <f>SUM(F9:F23)</f>
        <v>0</v>
      </c>
      <c r="G24" s="55">
        <f>SUM(G9:G23)</f>
        <v>0</v>
      </c>
      <c r="H24" s="55"/>
      <c r="I24" s="55">
        <f>SUM(I9:I23)</f>
        <v>0</v>
      </c>
      <c r="J24" s="113"/>
      <c r="K24" s="55">
        <f>SUM(K9:K23)</f>
        <v>0</v>
      </c>
      <c r="L24" s="57"/>
      <c r="M24" s="57"/>
      <c r="N24" s="55">
        <f>SUM(N9:N23)</f>
        <v>0</v>
      </c>
      <c r="O24" s="55">
        <f>SUM(O9:O23)</f>
        <v>0</v>
      </c>
      <c r="P24" s="57"/>
      <c r="Q24" s="55">
        <f>SUM(Q9:Q23)</f>
        <v>0</v>
      </c>
      <c r="R24" s="57"/>
      <c r="S24" s="55">
        <f>SUM(S9:S23)</f>
        <v>0</v>
      </c>
      <c r="T24" s="55">
        <f>SUM(T9:T23)</f>
        <v>0</v>
      </c>
    </row>
    <row r="25" spans="1:20" s="58" customFormat="1" ht="7.5" customHeight="1" x14ac:dyDescent="0.25">
      <c r="A25" s="256"/>
      <c r="B25" s="256"/>
      <c r="C25" s="122"/>
      <c r="D25" s="256"/>
      <c r="E25" s="256"/>
      <c r="F25" s="257"/>
      <c r="G25" s="257"/>
      <c r="H25" s="257"/>
      <c r="I25" s="257"/>
      <c r="J25" s="258"/>
      <c r="K25" s="257"/>
      <c r="L25" s="57"/>
      <c r="M25" s="57"/>
      <c r="N25" s="257"/>
      <c r="O25" s="257"/>
      <c r="P25" s="57"/>
      <c r="Q25" s="257"/>
      <c r="R25" s="57"/>
      <c r="S25" s="257"/>
      <c r="T25" s="257"/>
    </row>
    <row r="26" spans="1:20" s="58" customFormat="1" ht="22.5" customHeight="1" x14ac:dyDescent="0.25">
      <c r="A26" s="255" t="s">
        <v>104</v>
      </c>
      <c r="B26" s="251"/>
      <c r="C26" s="252"/>
      <c r="D26" s="251"/>
      <c r="E26" s="251"/>
      <c r="F26" s="253"/>
      <c r="G26" s="253"/>
      <c r="H26" s="253"/>
      <c r="I26" s="253"/>
      <c r="J26" s="254"/>
      <c r="K26" s="253"/>
      <c r="L26" s="57"/>
      <c r="M26" s="273"/>
      <c r="N26" s="253"/>
      <c r="O26" s="253"/>
      <c r="P26" s="57"/>
      <c r="Q26" s="253"/>
      <c r="R26" s="57"/>
      <c r="S26" s="253"/>
      <c r="T26" s="253"/>
    </row>
    <row r="27" spans="1:20" s="58" customFormat="1" ht="6" customHeight="1" x14ac:dyDescent="0.25">
      <c r="A27" s="259"/>
      <c r="B27" s="256"/>
      <c r="C27" s="122"/>
      <c r="D27" s="256"/>
      <c r="E27" s="256"/>
      <c r="F27" s="257"/>
      <c r="G27" s="257"/>
      <c r="H27" s="257"/>
      <c r="I27" s="257"/>
      <c r="J27" s="258"/>
      <c r="K27" s="257"/>
      <c r="L27" s="57"/>
      <c r="M27" s="57"/>
      <c r="N27" s="257"/>
      <c r="O27" s="257"/>
      <c r="P27" s="57"/>
      <c r="Q27" s="257"/>
      <c r="R27" s="57"/>
      <c r="S27" s="257"/>
      <c r="T27" s="257"/>
    </row>
    <row r="28" spans="1:20" s="58" customFormat="1" ht="20.25" customHeight="1" x14ac:dyDescent="0.25">
      <c r="A28" s="357" t="s">
        <v>0</v>
      </c>
      <c r="B28" s="357"/>
      <c r="C28" s="41"/>
      <c r="D28" s="262"/>
      <c r="E28" s="62" t="str">
        <f>Deckblatt!$B$18</f>
        <v>01.01.2023</v>
      </c>
      <c r="F28" s="45"/>
      <c r="G28" s="61" t="str">
        <f>Deckblatt!$B$18</f>
        <v>01.01.2023</v>
      </c>
      <c r="H28" s="317"/>
      <c r="I28" s="35"/>
      <c r="J28" s="110"/>
      <c r="K28" s="60" t="str">
        <f>Deckblatt!$B$19</f>
        <v>31.12.2023</v>
      </c>
      <c r="L28" s="32"/>
      <c r="M28" s="62" t="str">
        <f>Deckblatt!$B$18</f>
        <v>01.01.2023</v>
      </c>
      <c r="N28" s="50"/>
      <c r="O28" s="59" t="str">
        <f>Deckblatt!$B$19</f>
        <v>31.12.2023</v>
      </c>
      <c r="P28" s="32"/>
      <c r="Q28" s="51"/>
      <c r="R28" s="32"/>
      <c r="S28" s="32"/>
      <c r="T28" s="32"/>
    </row>
    <row r="29" spans="1:20" s="58" customFormat="1" ht="43.5" customHeight="1" x14ac:dyDescent="0.25">
      <c r="A29" s="43" t="s">
        <v>1</v>
      </c>
      <c r="B29" s="43" t="s">
        <v>2</v>
      </c>
      <c r="C29" s="41" t="s">
        <v>3</v>
      </c>
      <c r="D29" s="43" t="s">
        <v>18</v>
      </c>
      <c r="E29" s="43" t="s">
        <v>19</v>
      </c>
      <c r="F29" s="34" t="s">
        <v>21</v>
      </c>
      <c r="G29" s="100" t="s">
        <v>22</v>
      </c>
      <c r="H29" s="124" t="s">
        <v>122</v>
      </c>
      <c r="I29" s="101" t="s">
        <v>23</v>
      </c>
      <c r="J29" s="102" t="s">
        <v>24</v>
      </c>
      <c r="K29" s="103" t="s">
        <v>25</v>
      </c>
      <c r="L29" s="32"/>
      <c r="M29" s="43" t="s">
        <v>19</v>
      </c>
      <c r="N29" s="34" t="s">
        <v>29</v>
      </c>
      <c r="O29" s="34" t="s">
        <v>30</v>
      </c>
      <c r="P29" s="32"/>
      <c r="Q29" s="34" t="s">
        <v>4</v>
      </c>
      <c r="R29" s="32"/>
      <c r="S29" s="34" t="s">
        <v>95</v>
      </c>
      <c r="T29" s="34" t="s">
        <v>123</v>
      </c>
    </row>
    <row r="30" spans="1:20" s="58" customFormat="1" ht="14.25" customHeight="1" thickBot="1" x14ac:dyDescent="0.3">
      <c r="A30" s="43"/>
      <c r="B30" s="43"/>
      <c r="C30" s="41"/>
      <c r="D30" s="43"/>
      <c r="E30" s="43"/>
      <c r="F30" s="34"/>
      <c r="G30" s="101"/>
      <c r="H30" s="124"/>
      <c r="I30" s="101"/>
      <c r="J30" s="102"/>
      <c r="K30" s="101"/>
      <c r="L30" s="32"/>
      <c r="M30" s="43"/>
      <c r="N30" s="34"/>
      <c r="O30" s="34"/>
      <c r="P30" s="32"/>
      <c r="Q30" s="34"/>
      <c r="R30" s="32"/>
      <c r="S30" s="231">
        <v>0.01</v>
      </c>
      <c r="T30" s="231">
        <v>5.0000000000000001E-3</v>
      </c>
    </row>
    <row r="31" spans="1:20" s="58" customFormat="1" ht="24.75" customHeight="1" thickBot="1" x14ac:dyDescent="0.3">
      <c r="A31" s="92"/>
      <c r="B31" s="92"/>
      <c r="C31" s="362" t="s">
        <v>20</v>
      </c>
      <c r="D31" s="363"/>
      <c r="E31" s="363"/>
      <c r="F31" s="363"/>
      <c r="G31" s="363"/>
      <c r="H31" s="363"/>
      <c r="I31" s="363"/>
      <c r="J31" s="363"/>
      <c r="K31" s="364"/>
      <c r="L31" s="27"/>
      <c r="M31" s="361" t="s">
        <v>31</v>
      </c>
      <c r="N31" s="361"/>
      <c r="O31" s="361"/>
      <c r="P31" s="27"/>
      <c r="Q31" s="33" t="s">
        <v>27</v>
      </c>
      <c r="R31" s="27"/>
      <c r="S31" s="33" t="s">
        <v>28</v>
      </c>
      <c r="T31" s="33" t="s">
        <v>28</v>
      </c>
    </row>
    <row r="32" spans="1:20" s="58" customFormat="1" ht="6.75" customHeight="1" x14ac:dyDescent="0.25">
      <c r="A32" s="256"/>
      <c r="B32" s="256"/>
      <c r="C32" s="122"/>
      <c r="D32" s="256"/>
      <c r="E32" s="256"/>
      <c r="F32" s="257"/>
      <c r="G32" s="257"/>
      <c r="H32" s="257"/>
      <c r="I32" s="257"/>
      <c r="J32" s="258"/>
      <c r="K32" s="257"/>
      <c r="L32" s="57"/>
      <c r="M32" s="57"/>
      <c r="N32" s="257"/>
      <c r="O32" s="257"/>
      <c r="P32" s="57"/>
      <c r="Q32" s="257"/>
      <c r="R32" s="57"/>
      <c r="S32" s="257"/>
      <c r="T32" s="257"/>
    </row>
    <row r="33" spans="1:20" s="58" customFormat="1" ht="19.5" customHeight="1" x14ac:dyDescent="0.25">
      <c r="A33" s="85"/>
      <c r="B33" s="85"/>
      <c r="C33" s="117"/>
      <c r="D33" s="65"/>
      <c r="E33" s="65"/>
      <c r="F33" s="66"/>
      <c r="G33" s="66"/>
      <c r="H33" s="125">
        <f t="shared" ref="H33" si="10">ROUND(F33-((F33*$H$4)*(($H$5-C33)/365)),2)</f>
        <v>0</v>
      </c>
      <c r="I33" s="66"/>
      <c r="J33" s="232">
        <f>ROUND(IFERROR(I33/F33,0),8)</f>
        <v>0</v>
      </c>
      <c r="K33" s="99">
        <f>G33-I33</f>
        <v>0</v>
      </c>
      <c r="L33" s="27"/>
      <c r="M33" s="77">
        <f>ROUND(IFERROR(H33/N33*12,0),2)</f>
        <v>0</v>
      </c>
      <c r="N33" s="78">
        <f>ROUND(F33*$N$7,2)</f>
        <v>0</v>
      </c>
      <c r="O33" s="78">
        <f t="shared" ref="O33" si="11">IF(H33-N33&lt;0,0,H33-N33)</f>
        <v>0</v>
      </c>
      <c r="P33" s="27"/>
      <c r="Q33" s="80">
        <f>ROUND(IFERROR(F33/VLOOKUP(YEAR(C33),'Basis Indexierung'!$A$3:$B$70,2,FALSE)*VLOOKUP(YEAR(Deckblatt!$B$17),'Basis Indexierung'!$A$3:$B$70,2,FALSE),0),2)</f>
        <v>0</v>
      </c>
      <c r="R33" s="97"/>
      <c r="S33" s="78">
        <f>ROUND(IFERROR(IF(DATEDIF(C33,Deckblatt!$B$17,"M")&gt;61,Q33*$S$30,0),0),2)</f>
        <v>0</v>
      </c>
      <c r="T33" s="78">
        <f>ROUND(IFERROR(IF(Deckblatt!$B$17-C33&lt;0,Q33*'Geb. u. sonstige Anlagegüter'!$T$7,IF(DATEDIF(C33,Deckblatt!$B$17,"M")&lt;61,Q33*$T$30,0)),0),2)</f>
        <v>0</v>
      </c>
    </row>
    <row r="34" spans="1:20" s="58" customFormat="1" ht="6" customHeight="1" x14ac:dyDescent="0.25">
      <c r="A34" s="91"/>
      <c r="B34" s="91"/>
      <c r="C34" s="271"/>
      <c r="D34" s="270"/>
      <c r="E34" s="82"/>
      <c r="F34" s="83"/>
      <c r="G34" s="83"/>
      <c r="H34" s="83"/>
      <c r="I34" s="83"/>
      <c r="J34" s="261"/>
      <c r="K34" s="83"/>
      <c r="L34" s="27"/>
      <c r="M34" s="42"/>
      <c r="N34" s="28"/>
      <c r="O34" s="28"/>
      <c r="P34" s="27"/>
      <c r="Q34" s="84"/>
      <c r="R34" s="27"/>
      <c r="S34" s="28"/>
      <c r="T34" s="28"/>
    </row>
    <row r="35" spans="1:20" s="58" customFormat="1" ht="20.25" customHeight="1" thickBot="1" x14ac:dyDescent="0.3">
      <c r="A35" s="54"/>
      <c r="B35" s="54"/>
      <c r="C35" s="120"/>
      <c r="D35" s="54"/>
      <c r="E35" s="54"/>
      <c r="F35" s="55">
        <f>SUM(F33:F34)</f>
        <v>0</v>
      </c>
      <c r="G35" s="55">
        <f t="shared" ref="G35:K35" si="12">SUM(G33:G34)</f>
        <v>0</v>
      </c>
      <c r="H35" s="55"/>
      <c r="I35" s="55">
        <f t="shared" si="12"/>
        <v>0</v>
      </c>
      <c r="J35" s="113"/>
      <c r="K35" s="55">
        <f t="shared" si="12"/>
        <v>0</v>
      </c>
      <c r="L35" s="57">
        <f t="shared" ref="L35" si="13">SUM(L33:L34)</f>
        <v>0</v>
      </c>
      <c r="M35" s="57"/>
      <c r="N35" s="55">
        <f t="shared" ref="N35" si="14">SUM(N33:N34)</f>
        <v>0</v>
      </c>
      <c r="O35" s="55">
        <f t="shared" ref="O35" si="15">SUM(O33:O34)</f>
        <v>0</v>
      </c>
      <c r="P35" s="57">
        <f t="shared" ref="P35" si="16">SUM(P33:P34)</f>
        <v>0</v>
      </c>
      <c r="Q35" s="55">
        <f t="shared" ref="Q35" si="17">SUM(Q33:Q34)</f>
        <v>0</v>
      </c>
      <c r="R35" s="57">
        <f t="shared" ref="R35" si="18">SUM(R33:R34)</f>
        <v>0</v>
      </c>
      <c r="S35" s="55">
        <f t="shared" ref="S35" si="19">SUM(S33:S34)</f>
        <v>0</v>
      </c>
      <c r="T35" s="55">
        <f t="shared" ref="T35" si="20">SUM(T33:T34)</f>
        <v>0</v>
      </c>
    </row>
    <row r="36" spans="1:20" ht="7.5" customHeight="1" x14ac:dyDescent="0.25">
      <c r="A36" s="88"/>
    </row>
    <row r="37" spans="1:20" ht="18.75" customHeight="1" x14ac:dyDescent="0.25">
      <c r="A37" s="89" t="s">
        <v>94</v>
      </c>
    </row>
    <row r="38" spans="1:20" ht="9" customHeight="1" x14ac:dyDescent="0.25">
      <c r="A38" s="88"/>
    </row>
    <row r="39" spans="1:20" s="58" customFormat="1" ht="17.25" customHeight="1" x14ac:dyDescent="0.25">
      <c r="A39" s="357" t="s">
        <v>0</v>
      </c>
      <c r="B39" s="357"/>
      <c r="C39" s="41"/>
      <c r="D39" s="262"/>
      <c r="E39" s="62" t="str">
        <f>Deckblatt!$B$18</f>
        <v>01.01.2023</v>
      </c>
      <c r="F39" s="45"/>
      <c r="G39" s="61" t="str">
        <f>Deckblatt!$B$18</f>
        <v>01.01.2023</v>
      </c>
      <c r="H39" s="126"/>
      <c r="I39" s="35"/>
      <c r="J39" s="110"/>
      <c r="K39" s="60" t="str">
        <f>Deckblatt!$B$19</f>
        <v>31.12.2023</v>
      </c>
      <c r="L39" s="32"/>
      <c r="M39" s="62" t="str">
        <f>Deckblatt!$B$18</f>
        <v>01.01.2023</v>
      </c>
      <c r="N39" s="50"/>
      <c r="O39" s="59" t="str">
        <f>Deckblatt!$B$19</f>
        <v>31.12.2023</v>
      </c>
      <c r="P39" s="32"/>
      <c r="Q39" s="51"/>
      <c r="R39" s="32"/>
      <c r="S39" s="32"/>
      <c r="T39" s="32"/>
    </row>
    <row r="40" spans="1:20" s="58" customFormat="1" ht="40.5" customHeight="1" x14ac:dyDescent="0.25">
      <c r="A40" s="43" t="s">
        <v>1</v>
      </c>
      <c r="B40" s="43" t="s">
        <v>2</v>
      </c>
      <c r="C40" s="41" t="s">
        <v>3</v>
      </c>
      <c r="D40" s="43" t="s">
        <v>18</v>
      </c>
      <c r="E40" s="43" t="s">
        <v>19</v>
      </c>
      <c r="F40" s="34" t="s">
        <v>21</v>
      </c>
      <c r="G40" s="100" t="s">
        <v>22</v>
      </c>
      <c r="H40" s="127"/>
      <c r="I40" s="101" t="s">
        <v>23</v>
      </c>
      <c r="J40" s="102" t="s">
        <v>24</v>
      </c>
      <c r="K40" s="103" t="s">
        <v>25</v>
      </c>
      <c r="L40" s="32"/>
      <c r="M40" s="43" t="s">
        <v>19</v>
      </c>
      <c r="N40" s="34" t="s">
        <v>29</v>
      </c>
      <c r="O40" s="34" t="s">
        <v>30</v>
      </c>
      <c r="P40" s="32"/>
      <c r="Q40" s="34" t="s">
        <v>4</v>
      </c>
      <c r="R40" s="32"/>
      <c r="S40" s="34" t="s">
        <v>95</v>
      </c>
      <c r="T40" s="34" t="s">
        <v>123</v>
      </c>
    </row>
    <row r="41" spans="1:20" s="58" customFormat="1" ht="11.25" customHeight="1" x14ac:dyDescent="0.2">
      <c r="A41" s="43"/>
      <c r="B41" s="43"/>
      <c r="C41" s="41"/>
      <c r="D41" s="43"/>
      <c r="E41" s="43"/>
      <c r="F41" s="34"/>
      <c r="G41" s="312"/>
      <c r="H41" s="314"/>
      <c r="I41" s="307"/>
      <c r="J41" s="308" t="s">
        <v>111</v>
      </c>
      <c r="K41" s="313"/>
      <c r="L41" s="32"/>
      <c r="M41" s="43"/>
      <c r="N41" s="34"/>
      <c r="O41" s="34"/>
      <c r="P41" s="32"/>
      <c r="Q41" s="34"/>
      <c r="R41" s="32"/>
      <c r="S41" s="231">
        <f>$S$7</f>
        <v>0.01</v>
      </c>
      <c r="T41" s="247">
        <f>$T$7</f>
        <v>5.0000000000000001E-3</v>
      </c>
    </row>
    <row r="42" spans="1:20" s="58" customFormat="1" ht="29.25" customHeight="1" x14ac:dyDescent="0.25">
      <c r="A42" s="92"/>
      <c r="B42" s="92"/>
      <c r="C42" s="358" t="s">
        <v>20</v>
      </c>
      <c r="D42" s="359"/>
      <c r="E42" s="359"/>
      <c r="F42" s="359"/>
      <c r="G42" s="359"/>
      <c r="H42" s="359"/>
      <c r="I42" s="359"/>
      <c r="J42" s="359"/>
      <c r="K42" s="360"/>
      <c r="L42" s="27"/>
      <c r="M42" s="361" t="s">
        <v>31</v>
      </c>
      <c r="N42" s="361"/>
      <c r="O42" s="361"/>
      <c r="P42" s="27"/>
      <c r="Q42" s="33" t="s">
        <v>27</v>
      </c>
      <c r="R42" s="27"/>
      <c r="S42" s="33" t="s">
        <v>28</v>
      </c>
      <c r="T42" s="33" t="s">
        <v>28</v>
      </c>
    </row>
    <row r="43" spans="1:20" s="58" customFormat="1" ht="9" customHeight="1" x14ac:dyDescent="0.25">
      <c r="A43" s="256"/>
      <c r="B43" s="256"/>
      <c r="C43" s="122"/>
      <c r="D43" s="256"/>
      <c r="E43" s="256"/>
      <c r="F43" s="257"/>
      <c r="G43" s="257"/>
      <c r="H43" s="257"/>
      <c r="I43" s="257"/>
      <c r="J43" s="258"/>
      <c r="K43" s="257"/>
      <c r="L43" s="57"/>
      <c r="M43" s="57"/>
      <c r="N43" s="257"/>
      <c r="O43" s="257"/>
      <c r="P43" s="57"/>
      <c r="Q43" s="257"/>
      <c r="R43" s="57"/>
      <c r="S43" s="257"/>
      <c r="T43" s="257"/>
    </row>
    <row r="44" spans="1:20" ht="19.5" customHeight="1" x14ac:dyDescent="0.25">
      <c r="A44" s="85"/>
      <c r="B44" s="85"/>
      <c r="C44" s="117"/>
      <c r="D44" s="65"/>
      <c r="E44" s="65"/>
      <c r="F44" s="66"/>
      <c r="G44" s="66"/>
      <c r="H44" s="128"/>
      <c r="I44" s="66"/>
      <c r="J44" s="232">
        <f>ROUND(IFERROR(I44/F44,0),8)</f>
        <v>0</v>
      </c>
      <c r="K44" s="99">
        <f>G44-I44</f>
        <v>0</v>
      </c>
      <c r="M44" s="77">
        <f>E44</f>
        <v>0</v>
      </c>
      <c r="N44" s="78">
        <f>I44</f>
        <v>0</v>
      </c>
      <c r="O44" s="78">
        <f>K44</f>
        <v>0</v>
      </c>
      <c r="Q44" s="80">
        <f>ROUND(IFERROR(F44/VLOOKUP(YEAR(C44),'Basis Indexierung'!$A$3:$B$70,2,FALSE)*VLOOKUP(YEAR(Deckblatt!$B$17),'Basis Indexierung'!$A$3:$B$70,2,FALSE),0),2)</f>
        <v>0</v>
      </c>
      <c r="R44" s="97"/>
      <c r="S44" s="78">
        <f>ROUND(IFERROR(IF(DATEDIF(C44,Deckblatt!$B$17,"M")&gt;61,Q44*$S$7,0),""),2)</f>
        <v>0</v>
      </c>
      <c r="T44" s="78">
        <f>ROUND(IFERROR(IF(Deckblatt!$B$17-C44&lt;0,Q44*'Geb. u. sonstige Anlagegüter'!$T$7,IF(DATEDIF(C44,Deckblatt!$B$17,"M")&lt;61,Q44*$T$7,0)),0),2)</f>
        <v>0</v>
      </c>
    </row>
    <row r="45" spans="1:20" s="58" customFormat="1" ht="7.5" customHeight="1" x14ac:dyDescent="0.25">
      <c r="A45" s="91"/>
      <c r="B45" s="91"/>
      <c r="C45" s="272"/>
      <c r="D45" s="260"/>
      <c r="E45" s="82"/>
      <c r="F45" s="83"/>
      <c r="G45" s="83"/>
      <c r="H45" s="83"/>
      <c r="I45" s="83"/>
      <c r="J45" s="261"/>
      <c r="K45" s="83"/>
      <c r="L45" s="27"/>
      <c r="M45" s="42"/>
      <c r="N45" s="28"/>
      <c r="O45" s="28"/>
      <c r="P45" s="27"/>
      <c r="Q45" s="84"/>
      <c r="R45" s="27"/>
      <c r="S45" s="28"/>
      <c r="T45" s="28"/>
    </row>
    <row r="46" spans="1:20" s="58" customFormat="1" ht="20.25" customHeight="1" thickBot="1" x14ac:dyDescent="0.3">
      <c r="A46" s="54"/>
      <c r="B46" s="54"/>
      <c r="C46" s="120"/>
      <c r="D46" s="54"/>
      <c r="E46" s="54"/>
      <c r="F46" s="55">
        <f>SUM(F44:F45)</f>
        <v>0</v>
      </c>
      <c r="G46" s="55">
        <f>SUM(G44:G45)</f>
        <v>0</v>
      </c>
      <c r="H46" s="55"/>
      <c r="I46" s="55">
        <f>SUM(I44:I45)</f>
        <v>0</v>
      </c>
      <c r="J46" s="113"/>
      <c r="K46" s="55">
        <f>SUM(K44:K45)</f>
        <v>0</v>
      </c>
      <c r="L46" s="57">
        <f>SUM(L44:L45)</f>
        <v>0</v>
      </c>
      <c r="M46" s="57"/>
      <c r="N46" s="55">
        <f t="shared" ref="N46:T46" si="21">SUM(N44:N45)</f>
        <v>0</v>
      </c>
      <c r="O46" s="55">
        <f t="shared" si="21"/>
        <v>0</v>
      </c>
      <c r="P46" s="57">
        <f t="shared" si="21"/>
        <v>0</v>
      </c>
      <c r="Q46" s="55">
        <f t="shared" si="21"/>
        <v>0</v>
      </c>
      <c r="R46" s="57">
        <f t="shared" si="21"/>
        <v>0</v>
      </c>
      <c r="S46" s="55">
        <f t="shared" si="21"/>
        <v>0</v>
      </c>
      <c r="T46" s="55">
        <f t="shared" si="21"/>
        <v>0</v>
      </c>
    </row>
    <row r="47" spans="1:20" s="58" customFormat="1" ht="6.75" customHeight="1" x14ac:dyDescent="0.25">
      <c r="A47" s="256"/>
      <c r="B47" s="256"/>
      <c r="E47" s="256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</row>
    <row r="48" spans="1:20" ht="21.75" customHeight="1" x14ac:dyDescent="0.25">
      <c r="A48" s="89" t="s">
        <v>54</v>
      </c>
      <c r="C48" s="63"/>
      <c r="E48" s="319"/>
    </row>
    <row r="49" spans="1:20" ht="7.5" customHeight="1" x14ac:dyDescent="0.25">
      <c r="A49" s="90"/>
    </row>
    <row r="50" spans="1:20" s="32" customFormat="1" ht="20.25" customHeight="1" x14ac:dyDescent="0.25">
      <c r="A50" s="357" t="s">
        <v>0</v>
      </c>
      <c r="B50" s="357"/>
      <c r="C50" s="41"/>
      <c r="D50" s="43"/>
      <c r="E50" s="62" t="str">
        <f>Deckblatt!$B$18</f>
        <v>01.01.2023</v>
      </c>
      <c r="F50" s="45"/>
      <c r="G50" s="61" t="str">
        <f>Deckblatt!$B$18</f>
        <v>01.01.2023</v>
      </c>
      <c r="H50" s="126"/>
      <c r="I50" s="35"/>
      <c r="J50" s="110"/>
      <c r="K50" s="60" t="str">
        <f>Deckblatt!$B$19</f>
        <v>31.12.2023</v>
      </c>
      <c r="M50" s="62" t="str">
        <f>Deckblatt!$B$18</f>
        <v>01.01.2023</v>
      </c>
      <c r="N50" s="50"/>
      <c r="O50" s="59" t="str">
        <f>Deckblatt!$B$19</f>
        <v>31.12.2023</v>
      </c>
      <c r="Q50" s="51"/>
    </row>
    <row r="51" spans="1:20" ht="36" customHeight="1" x14ac:dyDescent="0.25">
      <c r="A51" s="43" t="s">
        <v>1</v>
      </c>
      <c r="B51" s="43" t="s">
        <v>2</v>
      </c>
      <c r="C51" s="41" t="s">
        <v>3</v>
      </c>
      <c r="D51" s="43" t="s">
        <v>18</v>
      </c>
      <c r="E51" s="43" t="s">
        <v>19</v>
      </c>
      <c r="F51" s="34" t="s">
        <v>21</v>
      </c>
      <c r="G51" s="100" t="s">
        <v>22</v>
      </c>
      <c r="H51" s="127"/>
      <c r="I51" s="101" t="s">
        <v>23</v>
      </c>
      <c r="J51" s="102" t="s">
        <v>24</v>
      </c>
      <c r="K51" s="103" t="s">
        <v>25</v>
      </c>
      <c r="L51" s="32"/>
      <c r="M51" s="43" t="s">
        <v>19</v>
      </c>
      <c r="N51" s="34" t="s">
        <v>29</v>
      </c>
      <c r="O51" s="34" t="s">
        <v>30</v>
      </c>
      <c r="P51" s="32"/>
      <c r="Q51" s="34" t="s">
        <v>4</v>
      </c>
      <c r="R51" s="32"/>
      <c r="S51" s="34" t="s">
        <v>95</v>
      </c>
      <c r="T51" s="34" t="s">
        <v>123</v>
      </c>
    </row>
    <row r="52" spans="1:20" ht="11.25" customHeight="1" x14ac:dyDescent="0.2">
      <c r="A52" s="43"/>
      <c r="B52" s="43"/>
      <c r="C52" s="41"/>
      <c r="D52" s="43"/>
      <c r="E52" s="43"/>
      <c r="F52" s="34"/>
      <c r="G52" s="312"/>
      <c r="H52" s="314"/>
      <c r="I52" s="307"/>
      <c r="J52" s="308"/>
      <c r="K52" s="313"/>
      <c r="L52" s="32"/>
      <c r="M52" s="43"/>
      <c r="N52" s="34"/>
      <c r="O52" s="34"/>
      <c r="P52" s="32"/>
      <c r="Q52" s="34"/>
      <c r="R52" s="32"/>
      <c r="S52" s="231">
        <f>$S$7</f>
        <v>0.01</v>
      </c>
      <c r="T52" s="247">
        <f>$T$7</f>
        <v>5.0000000000000001E-3</v>
      </c>
    </row>
    <row r="53" spans="1:20" ht="26.25" customHeight="1" x14ac:dyDescent="0.25">
      <c r="A53" s="92"/>
      <c r="B53" s="92"/>
      <c r="C53" s="358" t="s">
        <v>20</v>
      </c>
      <c r="D53" s="359"/>
      <c r="E53" s="359"/>
      <c r="F53" s="359"/>
      <c r="G53" s="359"/>
      <c r="H53" s="359"/>
      <c r="I53" s="359"/>
      <c r="J53" s="359"/>
      <c r="K53" s="360"/>
      <c r="M53" s="361" t="s">
        <v>31</v>
      </c>
      <c r="N53" s="361"/>
      <c r="O53" s="361"/>
      <c r="Q53" s="33" t="s">
        <v>27</v>
      </c>
      <c r="S53" s="33" t="s">
        <v>28</v>
      </c>
      <c r="T53" s="33" t="s">
        <v>28</v>
      </c>
    </row>
    <row r="54" spans="1:20" ht="7.5" customHeight="1" x14ac:dyDescent="0.25">
      <c r="A54" s="88"/>
    </row>
    <row r="55" spans="1:20" ht="19.5" customHeight="1" x14ac:dyDescent="0.25">
      <c r="A55" s="85"/>
      <c r="B55" s="85"/>
      <c r="C55" s="117"/>
      <c r="D55" s="65"/>
      <c r="E55" s="65"/>
      <c r="F55" s="66"/>
      <c r="G55" s="66"/>
      <c r="H55" s="128"/>
      <c r="I55" s="66"/>
      <c r="J55" s="232">
        <f>ROUND(IFERROR(I55/F55,0),8)</f>
        <v>0</v>
      </c>
      <c r="K55" s="99">
        <f>G55-I55</f>
        <v>0</v>
      </c>
      <c r="M55" s="77">
        <f>E55</f>
        <v>0</v>
      </c>
      <c r="N55" s="78">
        <f>I55</f>
        <v>0</v>
      </c>
      <c r="O55" s="78">
        <f>K55</f>
        <v>0</v>
      </c>
      <c r="Q55" s="80">
        <f>ROUND(IFERROR(F55/VLOOKUP(YEAR(C55),'Basis Indexierung'!$A$3:$B$70,2,FALSE)*VLOOKUP(YEAR(Deckblatt!$B$17),'Basis Indexierung'!$A$3:$B$70,2,FALSE),0),2)</f>
        <v>0</v>
      </c>
      <c r="R55" s="97"/>
      <c r="S55" s="78">
        <f>ROUND(IFERROR(IF(DATEDIF(C55,Deckblatt!$B$17,"M")&gt;61,Q55*$S$7,0),0),2)</f>
        <v>0</v>
      </c>
      <c r="T55" s="78">
        <f>ROUND(IFERROR(IF(Deckblatt!$B$17-C55&lt;0,Q55*'Geb. u. sonstige Anlagegüter'!$T$7,IF(DATEDIF(C55,Deckblatt!$B$17,"M")&lt;61,Q55*$T$7,0)),0),2)</f>
        <v>0</v>
      </c>
    </row>
    <row r="56" spans="1:20" ht="8.25" customHeight="1" x14ac:dyDescent="0.25">
      <c r="A56" s="86"/>
      <c r="B56" s="86"/>
      <c r="C56" s="118"/>
      <c r="D56" s="68"/>
      <c r="E56" s="69"/>
      <c r="F56" s="70"/>
      <c r="G56" s="70"/>
      <c r="H56" s="129"/>
      <c r="I56" s="70"/>
      <c r="J56" s="236"/>
      <c r="K56" s="70"/>
      <c r="M56" s="77"/>
      <c r="N56" s="78"/>
      <c r="O56" s="78"/>
      <c r="Q56" s="80"/>
      <c r="R56" s="97"/>
      <c r="S56" s="80"/>
      <c r="T56" s="78"/>
    </row>
    <row r="57" spans="1:20" ht="19.5" customHeight="1" x14ac:dyDescent="0.25">
      <c r="A57" s="85"/>
      <c r="B57" s="85"/>
      <c r="C57" s="117"/>
      <c r="D57" s="65"/>
      <c r="E57" s="65"/>
      <c r="F57" s="66"/>
      <c r="G57" s="66"/>
      <c r="H57" s="128"/>
      <c r="I57" s="66"/>
      <c r="J57" s="232">
        <f>ROUND(IFERROR(I57/F57,0),8)</f>
        <v>0</v>
      </c>
      <c r="K57" s="99">
        <f>G57-I57</f>
        <v>0</v>
      </c>
      <c r="M57" s="77">
        <f>E57</f>
        <v>0</v>
      </c>
      <c r="N57" s="78">
        <f>I57</f>
        <v>0</v>
      </c>
      <c r="O57" s="78">
        <f>K57</f>
        <v>0</v>
      </c>
      <c r="Q57" s="80">
        <f>ROUND(IFERROR(F57/VLOOKUP(YEAR(C57),'Basis Indexierung'!$A$3:$B$70,2,FALSE)*VLOOKUP(YEAR(Deckblatt!$B$17),'Basis Indexierung'!$A$3:$B$70,2,FALSE),0),2)</f>
        <v>0</v>
      </c>
      <c r="R57" s="97"/>
      <c r="S57" s="78">
        <f>ROUND(IFERROR(IF(DATEDIF(C57,Deckblatt!$B$17,"M")&gt;61,Q57*$S$7,0),0),2)</f>
        <v>0</v>
      </c>
      <c r="T57" s="78">
        <f>ROUND(IFERROR(IF(Deckblatt!$B$17-C57&lt;0,Q57*'Geb. u. sonstige Anlagegüter'!$T$7,IF(DATEDIF(C57,Deckblatt!$B$17,"M")&lt;61,Q57*$T$7,0)),0),2)</f>
        <v>0</v>
      </c>
    </row>
    <row r="58" spans="1:20" ht="6" customHeight="1" x14ac:dyDescent="0.25">
      <c r="A58" s="69"/>
      <c r="B58" s="69"/>
      <c r="C58" s="118"/>
      <c r="D58" s="68"/>
      <c r="E58" s="69"/>
      <c r="F58" s="71"/>
      <c r="G58" s="70"/>
      <c r="H58" s="129"/>
      <c r="I58" s="70"/>
      <c r="J58" s="236"/>
      <c r="K58" s="70"/>
      <c r="M58" s="77"/>
      <c r="N58" s="78"/>
      <c r="O58" s="78"/>
      <c r="Q58" s="80"/>
      <c r="R58" s="97"/>
      <c r="S58" s="80"/>
    </row>
    <row r="59" spans="1:20" ht="7.5" customHeight="1" x14ac:dyDescent="0.25">
      <c r="A59" s="87"/>
      <c r="B59" s="87"/>
      <c r="F59" s="29"/>
      <c r="G59" s="29"/>
      <c r="H59" s="29"/>
      <c r="I59" s="29"/>
      <c r="J59" s="112"/>
      <c r="K59" s="29"/>
      <c r="Q59" s="28"/>
      <c r="S59" s="28"/>
    </row>
    <row r="60" spans="1:20" s="58" customFormat="1" ht="20.25" customHeight="1" thickBot="1" x14ac:dyDescent="0.3">
      <c r="A60" s="54"/>
      <c r="B60" s="54"/>
      <c r="C60" s="120"/>
      <c r="D60" s="54"/>
      <c r="E60" s="54"/>
      <c r="F60" s="55">
        <f>SUM(F54:F59)</f>
        <v>0</v>
      </c>
      <c r="G60" s="55">
        <f>SUM(G54:G59)</f>
        <v>0</v>
      </c>
      <c r="H60" s="55"/>
      <c r="I60" s="55">
        <f>SUM(I54:I59)</f>
        <v>0</v>
      </c>
      <c r="J60" s="113"/>
      <c r="K60" s="55">
        <f>SUM(K54:K59)</f>
        <v>0</v>
      </c>
      <c r="L60" s="57"/>
      <c r="M60" s="57"/>
      <c r="N60" s="55">
        <f>SUM(N54:N59)</f>
        <v>0</v>
      </c>
      <c r="O60" s="55">
        <f>SUM(O54:O59)</f>
        <v>0</v>
      </c>
      <c r="P60" s="57"/>
      <c r="Q60" s="55">
        <f>SUM(Q54:Q59)</f>
        <v>0</v>
      </c>
      <c r="R60" s="57"/>
      <c r="S60" s="55">
        <f>SUM(S54:S59)</f>
        <v>0</v>
      </c>
      <c r="T60" s="55">
        <f>SUM(T54:T59)</f>
        <v>0</v>
      </c>
    </row>
    <row r="61" spans="1:20" ht="7.5" customHeight="1" x14ac:dyDescent="0.25"/>
    <row r="62" spans="1:20" ht="18" customHeight="1" x14ac:dyDescent="0.25">
      <c r="A62" s="89" t="s">
        <v>49</v>
      </c>
      <c r="C62" s="121"/>
    </row>
    <row r="63" spans="1:20" ht="8.25" customHeight="1" x14ac:dyDescent="0.25">
      <c r="A63" s="90"/>
    </row>
    <row r="64" spans="1:20" ht="10.5" customHeight="1" x14ac:dyDescent="0.25">
      <c r="A64" s="95" t="s">
        <v>32</v>
      </c>
      <c r="B64" s="91"/>
      <c r="C64" s="122"/>
      <c r="D64" s="82"/>
      <c r="E64" s="82"/>
      <c r="F64" s="83"/>
      <c r="G64" s="83"/>
      <c r="H64" s="83"/>
      <c r="I64" s="83"/>
      <c r="J64" s="114"/>
      <c r="K64" s="83"/>
      <c r="Q64" s="84"/>
      <c r="S64" s="28"/>
    </row>
    <row r="65" spans="1:20" ht="36" customHeight="1" x14ac:dyDescent="0.25">
      <c r="A65" s="43" t="s">
        <v>1</v>
      </c>
      <c r="B65" s="43" t="s">
        <v>2</v>
      </c>
      <c r="C65" s="41" t="s">
        <v>3</v>
      </c>
      <c r="D65" s="43" t="s">
        <v>18</v>
      </c>
      <c r="E65" s="43" t="s">
        <v>19</v>
      </c>
      <c r="F65" s="34" t="s">
        <v>97</v>
      </c>
      <c r="G65" s="309" t="s">
        <v>22</v>
      </c>
      <c r="H65" s="318"/>
      <c r="I65" s="310" t="s">
        <v>23</v>
      </c>
      <c r="J65" s="110" t="s">
        <v>24</v>
      </c>
      <c r="K65" s="311" t="s">
        <v>25</v>
      </c>
      <c r="L65" s="32"/>
      <c r="M65" s="43" t="s">
        <v>19</v>
      </c>
      <c r="N65" s="34" t="s">
        <v>29</v>
      </c>
      <c r="O65" s="34" t="s">
        <v>30</v>
      </c>
      <c r="P65" s="32"/>
      <c r="Q65" s="34" t="s">
        <v>4</v>
      </c>
      <c r="R65" s="32"/>
      <c r="S65" s="34" t="s">
        <v>95</v>
      </c>
      <c r="T65" s="34" t="s">
        <v>123</v>
      </c>
    </row>
    <row r="66" spans="1:20" ht="11.25" customHeight="1" x14ac:dyDescent="0.2">
      <c r="A66" s="43"/>
      <c r="B66" s="43"/>
      <c r="C66" s="41"/>
      <c r="D66" s="43"/>
      <c r="E66" s="43"/>
      <c r="F66" s="34"/>
      <c r="G66" s="312"/>
      <c r="H66" s="314"/>
      <c r="I66" s="307"/>
      <c r="J66" s="308"/>
      <c r="K66" s="313"/>
      <c r="L66" s="32"/>
      <c r="M66" s="43"/>
      <c r="N66" s="34"/>
      <c r="O66" s="34"/>
      <c r="P66" s="32"/>
      <c r="Q66" s="34"/>
      <c r="R66" s="32"/>
      <c r="S66" s="231">
        <f>$S$7</f>
        <v>0.01</v>
      </c>
      <c r="T66" s="247">
        <f>$T$7</f>
        <v>5.0000000000000001E-3</v>
      </c>
    </row>
    <row r="67" spans="1:20" ht="26.25" customHeight="1" x14ac:dyDescent="0.25">
      <c r="A67" s="91" t="s">
        <v>33</v>
      </c>
      <c r="B67" s="96" t="s">
        <v>32</v>
      </c>
      <c r="C67" s="122"/>
      <c r="D67" s="82"/>
      <c r="E67" s="82"/>
      <c r="F67" s="83"/>
      <c r="G67" s="83"/>
      <c r="H67" s="83"/>
      <c r="I67" s="83"/>
      <c r="J67" s="114"/>
      <c r="K67" s="83"/>
      <c r="Q67" s="84"/>
      <c r="S67" s="33" t="s">
        <v>28</v>
      </c>
      <c r="T67" s="33" t="s">
        <v>28</v>
      </c>
    </row>
    <row r="68" spans="1:20" ht="19.5" customHeight="1" x14ac:dyDescent="0.25">
      <c r="A68" s="306"/>
      <c r="B68" s="98"/>
      <c r="C68" s="117"/>
      <c r="D68" s="65"/>
      <c r="E68" s="65"/>
      <c r="F68" s="99">
        <f>B68*A68</f>
        <v>0</v>
      </c>
      <c r="G68" s="99">
        <f>F68</f>
        <v>0</v>
      </c>
      <c r="H68" s="128"/>
      <c r="I68" s="99">
        <f>F68/12.5</f>
        <v>0</v>
      </c>
      <c r="J68" s="232">
        <f>ROUND(IFERROR(I68/F68,0),8)</f>
        <v>0</v>
      </c>
      <c r="K68" s="99">
        <f>F68</f>
        <v>0</v>
      </c>
      <c r="M68" s="77">
        <f>E68</f>
        <v>0</v>
      </c>
      <c r="N68" s="78">
        <f>I68</f>
        <v>0</v>
      </c>
      <c r="O68" s="78">
        <f>K68</f>
        <v>0</v>
      </c>
      <c r="Q68" s="80">
        <f>ROUND(IFERROR(F68/VLOOKUP(YEAR(C68),'Basis Indexierung'!$A$3:$B$70,2,FALSE)*VLOOKUP(YEAR(Deckblatt!$B$17),'Basis Indexierung'!$A$3:$B$70,2,FALSE),0),2)</f>
        <v>0</v>
      </c>
      <c r="R68" s="97"/>
      <c r="S68" s="78">
        <f>ROUND(IFERROR(IF(DATEDIF(C68,Deckblatt!$B$17,"M")&gt;61,Q68*$S$7,0),0),2)</f>
        <v>0</v>
      </c>
      <c r="T68" s="78">
        <f>ROUND(IFERROR(IF(Deckblatt!$B$17-C68&lt;0,Q68*'Geb. u. sonstige Anlagegüter'!$T$7,IF(DATEDIF(C68,Deckblatt!$B$17,"M")&lt;61,Q68*$T$7,0)),0),2)</f>
        <v>0</v>
      </c>
    </row>
    <row r="69" spans="1:20" ht="11.25" customHeight="1" x14ac:dyDescent="0.25">
      <c r="A69" s="87"/>
      <c r="B69" s="87"/>
      <c r="F69" s="29"/>
      <c r="G69" s="29"/>
      <c r="H69" s="29"/>
      <c r="I69" s="29"/>
      <c r="J69" s="112"/>
      <c r="K69" s="29"/>
      <c r="Q69" s="28"/>
      <c r="S69" s="28"/>
    </row>
    <row r="70" spans="1:20" s="58" customFormat="1" ht="20.25" customHeight="1" thickBot="1" x14ac:dyDescent="0.3">
      <c r="A70" s="54"/>
      <c r="B70" s="54"/>
      <c r="C70" s="120"/>
      <c r="D70" s="54"/>
      <c r="E70" s="54"/>
      <c r="F70" s="55">
        <f>SUM(F68:F69)</f>
        <v>0</v>
      </c>
      <c r="G70" s="55">
        <f>SUM(G63:G69)</f>
        <v>0</v>
      </c>
      <c r="H70" s="55"/>
      <c r="I70" s="55">
        <f>SUM(I63:I69)</f>
        <v>0</v>
      </c>
      <c r="J70" s="113"/>
      <c r="K70" s="55">
        <f>SUM(K63:K69)</f>
        <v>0</v>
      </c>
      <c r="L70" s="57"/>
      <c r="M70" s="57"/>
      <c r="N70" s="55">
        <f>SUM(N63:N69)</f>
        <v>0</v>
      </c>
      <c r="O70" s="55">
        <f>SUM(O63:O69)</f>
        <v>0</v>
      </c>
      <c r="P70" s="57"/>
      <c r="Q70" s="55">
        <f>SUM(Q63:Q69)</f>
        <v>0</v>
      </c>
      <c r="R70" s="57"/>
      <c r="S70" s="55">
        <f>SUM(S68:S69)</f>
        <v>0</v>
      </c>
      <c r="T70" s="55">
        <f>SUM(T68:T69)</f>
        <v>0</v>
      </c>
    </row>
    <row r="71" spans="1:20" ht="3.75" customHeight="1" x14ac:dyDescent="0.25">
      <c r="A71" s="91"/>
      <c r="B71" s="91"/>
      <c r="C71" s="122"/>
      <c r="D71" s="82"/>
      <c r="E71" s="82"/>
      <c r="F71" s="83"/>
      <c r="G71" s="83"/>
      <c r="H71" s="83"/>
      <c r="I71" s="83"/>
      <c r="J71" s="114"/>
      <c r="K71" s="83"/>
      <c r="Q71" s="84"/>
      <c r="S71" s="28"/>
    </row>
    <row r="72" spans="1:20" ht="14.25" customHeight="1" x14ac:dyDescent="0.25">
      <c r="A72" s="95" t="s">
        <v>50</v>
      </c>
    </row>
    <row r="73" spans="1:20" s="32" customFormat="1" ht="33" customHeight="1" x14ac:dyDescent="0.25">
      <c r="A73" s="357" t="s">
        <v>0</v>
      </c>
      <c r="B73" s="357"/>
      <c r="C73" s="41"/>
      <c r="D73" s="43"/>
      <c r="E73" s="62" t="str">
        <f>Deckblatt!$B$18</f>
        <v>01.01.2023</v>
      </c>
      <c r="F73" s="45"/>
      <c r="G73" s="61" t="str">
        <f>Deckblatt!$B$18</f>
        <v>01.01.2023</v>
      </c>
      <c r="H73" s="126"/>
      <c r="I73" s="35"/>
      <c r="J73" s="110"/>
      <c r="K73" s="60" t="str">
        <f>Deckblatt!$B$19</f>
        <v>31.12.2023</v>
      </c>
      <c r="M73" s="62" t="str">
        <f>Deckblatt!$B$18</f>
        <v>01.01.2023</v>
      </c>
      <c r="N73" s="50"/>
      <c r="O73" s="59" t="str">
        <f>Deckblatt!$B$19</f>
        <v>31.12.2023</v>
      </c>
      <c r="Q73" s="51"/>
      <c r="S73" s="51"/>
    </row>
    <row r="74" spans="1:20" ht="35.25" customHeight="1" x14ac:dyDescent="0.25">
      <c r="A74" s="43" t="s">
        <v>1</v>
      </c>
      <c r="B74" s="43" t="s">
        <v>2</v>
      </c>
      <c r="C74" s="41" t="s">
        <v>3</v>
      </c>
      <c r="D74" s="43" t="s">
        <v>18</v>
      </c>
      <c r="E74" s="43" t="s">
        <v>19</v>
      </c>
      <c r="F74" s="34" t="s">
        <v>21</v>
      </c>
      <c r="G74" s="36" t="s">
        <v>22</v>
      </c>
      <c r="H74" s="320"/>
      <c r="I74" s="37" t="s">
        <v>23</v>
      </c>
      <c r="J74" s="49" t="s">
        <v>24</v>
      </c>
      <c r="K74" s="38" t="s">
        <v>25</v>
      </c>
      <c r="M74" s="43" t="s">
        <v>19</v>
      </c>
      <c r="N74" s="34" t="s">
        <v>29</v>
      </c>
      <c r="O74" s="34" t="s">
        <v>30</v>
      </c>
      <c r="Q74" s="33" t="s">
        <v>4</v>
      </c>
      <c r="S74" s="34" t="s">
        <v>95</v>
      </c>
      <c r="T74" s="34" t="s">
        <v>123</v>
      </c>
    </row>
    <row r="75" spans="1:20" ht="11.25" customHeight="1" x14ac:dyDescent="0.2">
      <c r="A75" s="43"/>
      <c r="B75" s="43"/>
      <c r="C75" s="41"/>
      <c r="D75" s="43"/>
      <c r="E75" s="43"/>
      <c r="F75" s="34"/>
      <c r="G75" s="321"/>
      <c r="H75" s="322"/>
      <c r="I75" s="323"/>
      <c r="J75" s="324"/>
      <c r="K75" s="325"/>
      <c r="M75" s="43"/>
      <c r="N75" s="34"/>
      <c r="O75" s="34"/>
      <c r="Q75" s="33"/>
      <c r="S75" s="231">
        <f>$S$7</f>
        <v>0.01</v>
      </c>
      <c r="T75" s="247">
        <f>$T$7</f>
        <v>5.0000000000000001E-3</v>
      </c>
    </row>
    <row r="76" spans="1:20" ht="21" customHeight="1" x14ac:dyDescent="0.25">
      <c r="A76" s="92"/>
      <c r="B76" s="92"/>
      <c r="C76" s="358" t="s">
        <v>20</v>
      </c>
      <c r="D76" s="359"/>
      <c r="E76" s="359"/>
      <c r="F76" s="359"/>
      <c r="G76" s="359"/>
      <c r="H76" s="359"/>
      <c r="I76" s="359"/>
      <c r="J76" s="359"/>
      <c r="K76" s="360"/>
      <c r="M76" s="361" t="s">
        <v>31</v>
      </c>
      <c r="N76" s="361"/>
      <c r="O76" s="361"/>
      <c r="Q76" s="33" t="s">
        <v>27</v>
      </c>
      <c r="S76" s="33" t="s">
        <v>28</v>
      </c>
      <c r="T76" s="33" t="s">
        <v>28</v>
      </c>
    </row>
    <row r="77" spans="1:20" ht="7.5" customHeight="1" x14ac:dyDescent="0.25">
      <c r="A77" s="88"/>
    </row>
    <row r="78" spans="1:20" ht="19.5" customHeight="1" x14ac:dyDescent="0.25">
      <c r="A78" s="85"/>
      <c r="B78" s="85"/>
      <c r="C78" s="117"/>
      <c r="D78" s="65"/>
      <c r="E78" s="65"/>
      <c r="F78" s="66"/>
      <c r="G78" s="66"/>
      <c r="H78" s="128"/>
      <c r="I78" s="66"/>
      <c r="J78" s="232">
        <f>ROUND(IFERROR(I78/F78,0),8)</f>
        <v>0</v>
      </c>
      <c r="K78" s="99">
        <f>G78-I78</f>
        <v>0</v>
      </c>
      <c r="M78" s="77">
        <f>E78</f>
        <v>0</v>
      </c>
      <c r="N78" s="78">
        <f>I78</f>
        <v>0</v>
      </c>
      <c r="O78" s="78">
        <f>K78</f>
        <v>0</v>
      </c>
      <c r="Q78" s="80">
        <f>ROUND(IFERROR(F78/VLOOKUP(YEAR(C78),'Basis Indexierung'!$A$3:$B$70,2,FALSE)*VLOOKUP(YEAR(Deckblatt!$B$17),'Basis Indexierung'!$A$3:$B$70,2,FALSE),0),2)</f>
        <v>0</v>
      </c>
      <c r="R78" s="97"/>
      <c r="S78" s="78">
        <f>ROUND(IFERROR(IF(DATEDIF(C78,Deckblatt!$B$17,"M")&gt;61,Q78*$S$7,0),0),2)</f>
        <v>0</v>
      </c>
      <c r="T78" s="78">
        <f>ROUND(IFERROR(IF(Deckblatt!$B$17-C78&lt;0,Q78*'Geb. u. sonstige Anlagegüter'!$T$7,IF(DATEDIF(C78,Deckblatt!$B$17,"M")&lt;61,Q78*$T$7,0)),0),2)</f>
        <v>0</v>
      </c>
    </row>
    <row r="79" spans="1:20" ht="10.5" customHeight="1" x14ac:dyDescent="0.25">
      <c r="A79" s="237"/>
      <c r="B79" s="237"/>
      <c r="C79" s="118"/>
      <c r="D79" s="68"/>
      <c r="E79" s="69"/>
      <c r="F79" s="233"/>
      <c r="G79" s="233"/>
      <c r="H79" s="233"/>
      <c r="I79" s="233"/>
      <c r="J79" s="236"/>
      <c r="K79" s="233"/>
      <c r="M79" s="68"/>
      <c r="N79" s="79"/>
      <c r="O79" s="79"/>
      <c r="Q79" s="81"/>
      <c r="R79" s="97"/>
      <c r="S79" s="79"/>
      <c r="T79" s="79"/>
    </row>
    <row r="80" spans="1:20" ht="19.5" customHeight="1" x14ac:dyDescent="0.25">
      <c r="A80" s="85"/>
      <c r="B80" s="85"/>
      <c r="C80" s="117"/>
      <c r="D80" s="65"/>
      <c r="E80" s="65"/>
      <c r="F80" s="66"/>
      <c r="G80" s="66"/>
      <c r="H80" s="128"/>
      <c r="I80" s="66"/>
      <c r="J80" s="232">
        <f>ROUND(IFERROR(I80/F80,0),8)</f>
        <v>0</v>
      </c>
      <c r="K80" s="99">
        <f>G80-I80</f>
        <v>0</v>
      </c>
      <c r="M80" s="77">
        <f>E80</f>
        <v>0</v>
      </c>
      <c r="N80" s="78">
        <f>I80</f>
        <v>0</v>
      </c>
      <c r="O80" s="78">
        <f>K80</f>
        <v>0</v>
      </c>
      <c r="Q80" s="80">
        <f>ROUND(IFERROR(F80/VLOOKUP(YEAR(C80),'Basis Indexierung'!$A$3:$B$70,2,FALSE)*VLOOKUP(YEAR(Deckblatt!$B$17),'Basis Indexierung'!$A$3:$B$70,2,FALSE),0),2)</f>
        <v>0</v>
      </c>
      <c r="R80" s="97"/>
      <c r="S80" s="78">
        <f>ROUND(IFERROR(IF(DATEDIF(C80,Deckblatt!$B$17,"M")&gt;61,Q80*$S$7,0),0),2)</f>
        <v>0</v>
      </c>
      <c r="T80" s="78">
        <f>ROUND(IFERROR(IF(Deckblatt!$B$17-C80&lt;0,Q80*'Geb. u. sonstige Anlagegüter'!$T$7,IF(DATEDIF(C80,Deckblatt!$B$17,"M")&lt;61,Q80*$T$7,0)),0),2)</f>
        <v>0</v>
      </c>
    </row>
    <row r="81" spans="1:20" ht="7.5" customHeight="1" x14ac:dyDescent="0.25">
      <c r="A81" s="219"/>
      <c r="B81" s="219"/>
      <c r="C81" s="248"/>
      <c r="D81" s="249"/>
      <c r="E81" s="249"/>
      <c r="F81" s="220"/>
      <c r="G81" s="220"/>
      <c r="H81" s="220"/>
      <c r="I81" s="220"/>
      <c r="J81" s="221"/>
      <c r="K81" s="220"/>
      <c r="M81" s="68"/>
      <c r="N81" s="79"/>
      <c r="O81" s="79"/>
      <c r="Q81" s="81"/>
      <c r="R81" s="97"/>
      <c r="S81" s="79"/>
      <c r="T81" s="79"/>
    </row>
    <row r="82" spans="1:20" ht="4.5" customHeight="1" x14ac:dyDescent="0.25"/>
    <row r="83" spans="1:20" ht="4.5" customHeight="1" x14ac:dyDescent="0.25">
      <c r="A83" s="87"/>
      <c r="B83" s="87"/>
      <c r="F83" s="29"/>
      <c r="G83" s="29"/>
      <c r="H83" s="29"/>
      <c r="I83" s="29"/>
      <c r="J83" s="112"/>
      <c r="K83" s="29"/>
      <c r="Q83" s="28"/>
      <c r="S83" s="28"/>
    </row>
    <row r="84" spans="1:20" s="58" customFormat="1" ht="20.25" customHeight="1" thickBot="1" x14ac:dyDescent="0.3">
      <c r="A84" s="54"/>
      <c r="B84" s="54"/>
      <c r="C84" s="120"/>
      <c r="D84" s="54"/>
      <c r="E84" s="54"/>
      <c r="F84" s="55">
        <f>SUM(F77:F83)</f>
        <v>0</v>
      </c>
      <c r="G84" s="55">
        <f>SUM(G77:G83)</f>
        <v>0</v>
      </c>
      <c r="H84" s="55"/>
      <c r="I84" s="55">
        <f>SUM(I77:I83)</f>
        <v>0</v>
      </c>
      <c r="J84" s="113"/>
      <c r="K84" s="55">
        <f>SUM(K77:K83)</f>
        <v>0</v>
      </c>
      <c r="L84" s="57"/>
      <c r="M84" s="57"/>
      <c r="N84" s="55">
        <f>SUM(N77:N83)</f>
        <v>0</v>
      </c>
      <c r="O84" s="55">
        <f>SUM(O77:O83)</f>
        <v>0</v>
      </c>
      <c r="P84" s="57"/>
      <c r="Q84" s="55">
        <f>SUM(Q77:Q83)</f>
        <v>0</v>
      </c>
      <c r="R84" s="57"/>
      <c r="S84" s="55">
        <f>SUM(S77:S83)</f>
        <v>0</v>
      </c>
      <c r="T84" s="55">
        <f>SUM(T77:T83)</f>
        <v>0</v>
      </c>
    </row>
    <row r="85" spans="1:20" ht="8.25" customHeight="1" x14ac:dyDescent="0.25"/>
    <row r="86" spans="1:20" s="88" customFormat="1" ht="15" x14ac:dyDescent="0.25">
      <c r="A86" s="284" t="s">
        <v>114</v>
      </c>
      <c r="B86" s="274"/>
      <c r="C86" s="275"/>
      <c r="D86" s="276"/>
      <c r="E86" s="274"/>
      <c r="F86" s="277"/>
      <c r="G86" s="277"/>
      <c r="H86" s="277"/>
      <c r="I86" s="277"/>
      <c r="J86" s="224"/>
      <c r="K86" s="223"/>
      <c r="M86" s="222"/>
      <c r="N86" s="225"/>
      <c r="O86" s="225"/>
      <c r="Q86" s="223"/>
      <c r="S86" s="223"/>
    </row>
    <row r="87" spans="1:20" s="226" customFormat="1" x14ac:dyDescent="0.25">
      <c r="A87" s="274" t="s">
        <v>105</v>
      </c>
      <c r="B87" s="274"/>
      <c r="C87" s="275"/>
      <c r="D87" s="276"/>
      <c r="E87" s="274"/>
      <c r="F87" s="277"/>
      <c r="G87" s="277"/>
      <c r="H87" s="277"/>
      <c r="I87" s="277"/>
      <c r="J87" s="229"/>
      <c r="K87" s="228"/>
      <c r="M87" s="227"/>
      <c r="N87" s="230"/>
      <c r="O87" s="230"/>
      <c r="Q87" s="228"/>
      <c r="S87" s="228"/>
    </row>
    <row r="88" spans="1:20" s="88" customFormat="1" x14ac:dyDescent="0.25">
      <c r="A88" s="274" t="s">
        <v>96</v>
      </c>
      <c r="B88" s="274" t="s">
        <v>99</v>
      </c>
      <c r="C88" s="275"/>
      <c r="D88" s="276"/>
      <c r="E88" s="274"/>
      <c r="F88" s="277"/>
      <c r="G88" s="277"/>
      <c r="H88" s="277"/>
      <c r="I88" s="277"/>
      <c r="J88" s="224"/>
      <c r="K88" s="223"/>
      <c r="M88" s="222"/>
      <c r="N88" s="225"/>
      <c r="O88" s="225"/>
      <c r="Q88" s="223"/>
      <c r="S88" s="223"/>
    </row>
    <row r="89" spans="1:20" ht="15" customHeight="1" x14ac:dyDescent="0.25">
      <c r="A89" s="278"/>
      <c r="B89" s="279" t="s">
        <v>98</v>
      </c>
      <c r="C89" s="280"/>
      <c r="D89" s="280"/>
      <c r="E89" s="278"/>
      <c r="F89" s="281"/>
      <c r="G89" s="281"/>
      <c r="H89" s="281"/>
      <c r="I89" s="281"/>
    </row>
    <row r="90" spans="1:20" x14ac:dyDescent="0.25">
      <c r="A90" s="278"/>
      <c r="B90" s="274" t="s">
        <v>100</v>
      </c>
      <c r="C90" s="282"/>
      <c r="D90" s="283"/>
      <c r="E90" s="278"/>
      <c r="F90" s="281"/>
      <c r="G90" s="281"/>
      <c r="H90" s="281"/>
      <c r="I90" s="281"/>
    </row>
    <row r="91" spans="1:20" x14ac:dyDescent="0.25">
      <c r="A91" s="278"/>
      <c r="B91" s="274" t="s">
        <v>106</v>
      </c>
      <c r="C91" s="282"/>
      <c r="D91" s="283"/>
      <c r="E91" s="278"/>
      <c r="F91" s="281"/>
      <c r="G91" s="281"/>
      <c r="H91" s="281"/>
      <c r="I91" s="281"/>
    </row>
  </sheetData>
  <mergeCells count="14">
    <mergeCell ref="A73:B73"/>
    <mergeCell ref="C76:K76"/>
    <mergeCell ref="M76:O76"/>
    <mergeCell ref="A5:B5"/>
    <mergeCell ref="C8:K8"/>
    <mergeCell ref="A50:B50"/>
    <mergeCell ref="C53:K53"/>
    <mergeCell ref="M53:O53"/>
    <mergeCell ref="A28:B28"/>
    <mergeCell ref="C31:K31"/>
    <mergeCell ref="M31:O31"/>
    <mergeCell ref="A39:B39"/>
    <mergeCell ref="C42:K42"/>
    <mergeCell ref="M42:O42"/>
  </mergeCells>
  <pageMargins left="0.31496062992125984" right="0" top="0.19685039370078741" bottom="0.31496062992125984" header="0.11811023622047245" footer="0.11811023622047245"/>
  <pageSetup paperSize="9" scale="39" orientation="landscape" cellComments="asDisplayed" r:id="rId1"/>
  <headerFooter>
    <oddFooter>&amp;L&amp;8&amp;Z&amp;F&amp;A&amp;R&amp;8&amp;P v.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rgb="FFAF7101"/>
    <pageSetUpPr fitToPage="1"/>
  </sheetPr>
  <dimension ref="A1:O83"/>
  <sheetViews>
    <sheetView view="pageBreakPreview" topLeftCell="B1" zoomScaleNormal="91" zoomScaleSheetLayoutView="100" workbookViewId="0">
      <selection activeCell="K9" sqref="K9"/>
    </sheetView>
  </sheetViews>
  <sheetFormatPr baseColWidth="10" defaultColWidth="11.42578125" defaultRowHeight="14.25" x14ac:dyDescent="0.25"/>
  <cols>
    <col min="1" max="1" width="22.7109375" style="27" customWidth="1"/>
    <col min="2" max="2" width="48.28515625" style="27" customWidth="1"/>
    <col min="3" max="3" width="17.140625" style="31" customWidth="1"/>
    <col min="4" max="4" width="22.140625" style="42" customWidth="1"/>
    <col min="5" max="5" width="18.140625" style="27" customWidth="1"/>
    <col min="6" max="6" width="21" style="25" customWidth="1"/>
    <col min="7" max="7" width="22.7109375" style="25" customWidth="1"/>
    <col min="8" max="8" width="18.42578125" style="25" customWidth="1"/>
    <col min="9" max="9" width="22.7109375" style="25" customWidth="1"/>
    <col min="10" max="10" width="22.7109375" style="47" customWidth="1"/>
    <col min="11" max="11" width="20.140625" style="25" customWidth="1"/>
    <col min="12" max="12" width="1.5703125" style="27" customWidth="1"/>
    <col min="13" max="13" width="18.5703125" style="42" customWidth="1"/>
    <col min="14" max="14" width="18.28515625" style="28" customWidth="1"/>
    <col min="15" max="15" width="20.5703125" style="28" customWidth="1"/>
    <col min="16" max="16384" width="11.42578125" style="27"/>
  </cols>
  <sheetData>
    <row r="1" spans="1:15" s="26" customFormat="1" ht="18.75" customHeight="1" x14ac:dyDescent="0.2">
      <c r="A1" s="88">
        <f>Deckblatt!B8</f>
        <v>0</v>
      </c>
      <c r="B1" s="88"/>
      <c r="C1" s="39"/>
      <c r="D1" s="42"/>
      <c r="E1" s="42"/>
      <c r="F1" s="25"/>
      <c r="G1" s="25"/>
      <c r="H1" s="25"/>
      <c r="I1" s="44"/>
      <c r="J1" s="46"/>
      <c r="K1" s="44"/>
      <c r="N1" s="44"/>
      <c r="O1" s="44"/>
    </row>
    <row r="2" spans="1:15" s="26" customFormat="1" ht="18.75" thickBot="1" x14ac:dyDescent="0.3">
      <c r="A2" s="93"/>
      <c r="B2" s="88"/>
      <c r="C2" s="39"/>
      <c r="D2" s="42"/>
      <c r="E2" s="42"/>
      <c r="F2" s="25"/>
      <c r="G2" s="25"/>
      <c r="H2" s="25"/>
      <c r="I2" s="44"/>
      <c r="J2" s="46"/>
      <c r="K2" s="44"/>
      <c r="N2" s="44"/>
      <c r="O2" s="44"/>
    </row>
    <row r="3" spans="1:15" ht="22.5" x14ac:dyDescent="0.25">
      <c r="A3" s="89" t="s">
        <v>51</v>
      </c>
      <c r="B3" s="94"/>
      <c r="H3" s="156" t="s">
        <v>47</v>
      </c>
    </row>
    <row r="4" spans="1:15" ht="15.75" customHeight="1" thickBot="1" x14ac:dyDescent="0.3">
      <c r="A4" s="158" t="s">
        <v>52</v>
      </c>
      <c r="H4" s="157">
        <v>0.02</v>
      </c>
    </row>
    <row r="5" spans="1:15" s="32" customFormat="1" ht="33" customHeight="1" x14ac:dyDescent="0.25">
      <c r="A5" s="357" t="s">
        <v>0</v>
      </c>
      <c r="B5" s="357"/>
      <c r="C5" s="40"/>
      <c r="D5" s="43"/>
      <c r="E5" s="62" t="str">
        <f>Deckblatt!$B$18</f>
        <v>01.01.2023</v>
      </c>
      <c r="F5" s="45"/>
      <c r="G5" s="61" t="str">
        <f>Deckblatt!$B$18</f>
        <v>01.01.2023</v>
      </c>
      <c r="H5" s="124" t="str">
        <f>G5</f>
        <v>01.01.2023</v>
      </c>
      <c r="I5" s="35"/>
      <c r="J5" s="48"/>
      <c r="K5" s="60" t="str">
        <f>Deckblatt!$B$19</f>
        <v>31.12.2023</v>
      </c>
      <c r="M5" s="62" t="str">
        <f>Deckblatt!$B$18</f>
        <v>01.01.2023</v>
      </c>
      <c r="N5" s="50"/>
      <c r="O5" s="59" t="str">
        <f>Deckblatt!$B$19</f>
        <v>31.12.2023</v>
      </c>
    </row>
    <row r="6" spans="1:15" ht="44.25" customHeight="1" x14ac:dyDescent="0.25">
      <c r="A6" s="43" t="s">
        <v>1</v>
      </c>
      <c r="B6" s="43" t="s">
        <v>2</v>
      </c>
      <c r="C6" s="41" t="s">
        <v>75</v>
      </c>
      <c r="D6" s="43" t="s">
        <v>73</v>
      </c>
      <c r="E6" s="43" t="s">
        <v>19</v>
      </c>
      <c r="F6" s="34" t="s">
        <v>74</v>
      </c>
      <c r="G6" s="100" t="s">
        <v>22</v>
      </c>
      <c r="H6" s="155" t="str">
        <f>CONCATENATE("Fiktiver Buchwert zum ",H5," gem. Invest")</f>
        <v>Fiktiver Buchwert zum 01.01.2023 gem. Invest</v>
      </c>
      <c r="I6" s="101" t="s">
        <v>23</v>
      </c>
      <c r="J6" s="102" t="s">
        <v>24</v>
      </c>
      <c r="K6" s="103" t="s">
        <v>25</v>
      </c>
      <c r="L6" s="32"/>
      <c r="M6" s="43" t="s">
        <v>36</v>
      </c>
      <c r="N6" s="34" t="s">
        <v>101</v>
      </c>
      <c r="O6" s="34" t="s">
        <v>102</v>
      </c>
    </row>
    <row r="7" spans="1:15" ht="24.75" customHeight="1" x14ac:dyDescent="0.25">
      <c r="A7" s="92"/>
      <c r="B7" s="92"/>
      <c r="C7" s="358" t="s">
        <v>20</v>
      </c>
      <c r="D7" s="359"/>
      <c r="E7" s="359"/>
      <c r="F7" s="359"/>
      <c r="G7" s="359"/>
      <c r="H7" s="359"/>
      <c r="I7" s="359"/>
      <c r="J7" s="359"/>
      <c r="K7" s="360"/>
      <c r="M7" s="52"/>
      <c r="N7" s="231">
        <v>2.5000000000000001E-2</v>
      </c>
      <c r="O7" s="231">
        <f>N7</f>
        <v>2.5000000000000001E-2</v>
      </c>
    </row>
    <row r="8" spans="1:15" ht="7.5" customHeight="1" x14ac:dyDescent="0.25">
      <c r="A8" s="88"/>
    </row>
    <row r="9" spans="1:15" ht="19.5" customHeight="1" x14ac:dyDescent="0.25">
      <c r="A9" s="85"/>
      <c r="B9" s="85"/>
      <c r="C9" s="64"/>
      <c r="D9" s="65"/>
      <c r="E9" s="65"/>
      <c r="F9" s="66"/>
      <c r="G9" s="66"/>
      <c r="H9" s="125">
        <f>ROUND(F9-((F9*$H$4)*(($H$5-C9)/365)),2)</f>
        <v>0</v>
      </c>
      <c r="I9" s="66"/>
      <c r="J9" s="232">
        <f>ROUND(IFERROR(I9/F9,0),8)</f>
        <v>0</v>
      </c>
      <c r="K9" s="99">
        <f>G9-I9</f>
        <v>0</v>
      </c>
      <c r="M9" s="234">
        <f>ROUND(IFERROR(H9/N9*12,0),2)</f>
        <v>0</v>
      </c>
      <c r="N9" s="78">
        <f>ROUND(F9*$N$7,2)</f>
        <v>0</v>
      </c>
      <c r="O9" s="78">
        <f>H9-N9</f>
        <v>0</v>
      </c>
    </row>
    <row r="10" spans="1:15" ht="19.5" customHeight="1" x14ac:dyDescent="0.25">
      <c r="A10" s="237"/>
      <c r="B10" s="237"/>
      <c r="C10" s="242"/>
      <c r="D10" s="68"/>
      <c r="E10" s="69"/>
      <c r="F10" s="233"/>
      <c r="G10" s="233"/>
      <c r="H10" s="220"/>
      <c r="I10" s="233"/>
      <c r="J10" s="238"/>
      <c r="K10" s="233"/>
      <c r="M10" s="68"/>
      <c r="N10" s="79"/>
      <c r="O10" s="79"/>
    </row>
    <row r="11" spans="1:15" ht="19.5" customHeight="1" x14ac:dyDescent="0.25">
      <c r="A11" s="85"/>
      <c r="B11" s="85"/>
      <c r="C11" s="64"/>
      <c r="D11" s="65"/>
      <c r="E11" s="65"/>
      <c r="F11" s="66"/>
      <c r="G11" s="66"/>
      <c r="H11" s="125">
        <f>ROUND(F11-((F11*$H$4)*(($H$5-C11)/365)),2)</f>
        <v>0</v>
      </c>
      <c r="I11" s="66"/>
      <c r="J11" s="232">
        <f>ROUND(IFERROR(I11/F11,0),8)</f>
        <v>0</v>
      </c>
      <c r="K11" s="99">
        <f>G11-I11</f>
        <v>0</v>
      </c>
      <c r="M11" s="234">
        <f>ROUND(IFERROR(H11/N11*12,0),2)</f>
        <v>0</v>
      </c>
      <c r="N11" s="78">
        <f t="shared" ref="N11:N14" si="0">ROUND(F11*$N$7,2)</f>
        <v>0</v>
      </c>
      <c r="O11" s="78">
        <f>H11-N11</f>
        <v>0</v>
      </c>
    </row>
    <row r="12" spans="1:15" ht="19.5" customHeight="1" x14ac:dyDescent="0.25">
      <c r="A12" s="69"/>
      <c r="B12" s="69"/>
      <c r="C12" s="242"/>
      <c r="D12" s="68"/>
      <c r="E12" s="69"/>
      <c r="F12" s="71"/>
      <c r="G12" s="233"/>
      <c r="H12" s="220"/>
      <c r="I12" s="233"/>
      <c r="J12" s="238"/>
      <c r="K12" s="233"/>
      <c r="M12" s="68"/>
      <c r="N12" s="79"/>
      <c r="O12" s="79"/>
    </row>
    <row r="13" spans="1:15" ht="19.5" customHeight="1" x14ac:dyDescent="0.25">
      <c r="A13" s="85"/>
      <c r="B13" s="85"/>
      <c r="C13" s="64"/>
      <c r="D13" s="65"/>
      <c r="E13" s="65"/>
      <c r="F13" s="66"/>
      <c r="G13" s="66"/>
      <c r="H13" s="125">
        <f t="shared" ref="H13:H14" si="1">ROUND(F13-((F13*$H$4)*(($H$5-C13)/365)),2)</f>
        <v>0</v>
      </c>
      <c r="I13" s="66"/>
      <c r="J13" s="232">
        <f>ROUND(IFERROR(I13/F13,0),8)</f>
        <v>0</v>
      </c>
      <c r="K13" s="99">
        <f t="shared" ref="K13:K16" si="2">G13-I13</f>
        <v>0</v>
      </c>
      <c r="M13" s="234">
        <f>ROUND(IFERROR(H13/N13*12,0),2)</f>
        <v>0</v>
      </c>
      <c r="N13" s="78">
        <f t="shared" si="0"/>
        <v>0</v>
      </c>
      <c r="O13" s="78">
        <f t="shared" ref="O13" si="3">H13-N13</f>
        <v>0</v>
      </c>
    </row>
    <row r="14" spans="1:15" ht="19.5" customHeight="1" x14ac:dyDescent="0.25">
      <c r="A14" s="85"/>
      <c r="B14" s="85"/>
      <c r="C14" s="64"/>
      <c r="D14" s="65"/>
      <c r="E14" s="65"/>
      <c r="F14" s="66"/>
      <c r="G14" s="66"/>
      <c r="H14" s="125">
        <f t="shared" si="1"/>
        <v>0</v>
      </c>
      <c r="I14" s="66"/>
      <c r="J14" s="232">
        <f>ROUND(IFERROR(I14/F14,0),8)</f>
        <v>0</v>
      </c>
      <c r="K14" s="99">
        <f t="shared" si="2"/>
        <v>0</v>
      </c>
      <c r="M14" s="234">
        <f>ROUND(IFERROR(H14/N14*12,0),2)</f>
        <v>0</v>
      </c>
      <c r="N14" s="78">
        <f t="shared" si="0"/>
        <v>0</v>
      </c>
      <c r="O14" s="78">
        <f t="shared" ref="O14" si="4">H14-N14</f>
        <v>0</v>
      </c>
    </row>
    <row r="15" spans="1:15" ht="19.5" customHeight="1" x14ac:dyDescent="0.25">
      <c r="A15" s="85"/>
      <c r="B15" s="85"/>
      <c r="C15" s="64"/>
      <c r="D15" s="65"/>
      <c r="E15" s="65"/>
      <c r="F15" s="66"/>
      <c r="G15" s="66"/>
      <c r="H15" s="125">
        <f t="shared" ref="H15:H16" si="5">ROUND(F15-((F15*$H$4)*(($H$5-C15)/365)),2)</f>
        <v>0</v>
      </c>
      <c r="I15" s="66"/>
      <c r="J15" s="111">
        <f t="shared" ref="J15:J16" si="6">ROUND(IFERROR(I15/F15,0),8)</f>
        <v>0</v>
      </c>
      <c r="K15" s="99">
        <f t="shared" si="2"/>
        <v>0</v>
      </c>
      <c r="M15" s="77">
        <f t="shared" ref="M15:M16" si="7">ROUND(IFERROR(H15/N15*12,0),2)</f>
        <v>0</v>
      </c>
      <c r="N15" s="78">
        <f t="shared" ref="N15:N16" si="8">ROUND(F15*$N$7,2)</f>
        <v>0</v>
      </c>
      <c r="O15" s="78">
        <f t="shared" ref="O15:O16" si="9">H15-N15</f>
        <v>0</v>
      </c>
    </row>
    <row r="16" spans="1:15" ht="19.5" customHeight="1" x14ac:dyDescent="0.25">
      <c r="A16" s="85"/>
      <c r="B16" s="85"/>
      <c r="C16" s="64"/>
      <c r="D16" s="65"/>
      <c r="E16" s="65"/>
      <c r="F16" s="66"/>
      <c r="G16" s="66"/>
      <c r="H16" s="125">
        <f t="shared" si="5"/>
        <v>0</v>
      </c>
      <c r="I16" s="66"/>
      <c r="J16" s="111">
        <f t="shared" si="6"/>
        <v>0</v>
      </c>
      <c r="K16" s="99">
        <f t="shared" si="2"/>
        <v>0</v>
      </c>
      <c r="M16" s="77">
        <f t="shared" si="7"/>
        <v>0</v>
      </c>
      <c r="N16" s="78">
        <f t="shared" si="8"/>
        <v>0</v>
      </c>
      <c r="O16" s="78">
        <f t="shared" si="9"/>
        <v>0</v>
      </c>
    </row>
    <row r="17" spans="1:15" s="26" customFormat="1" ht="19.5" customHeight="1" x14ac:dyDescent="0.2">
      <c r="A17" s="74"/>
      <c r="B17" s="74"/>
      <c r="C17" s="72"/>
      <c r="D17" s="73"/>
      <c r="E17" s="74"/>
      <c r="F17" s="75"/>
      <c r="G17" s="75"/>
      <c r="H17" s="220"/>
      <c r="I17" s="75"/>
      <c r="J17" s="244"/>
      <c r="K17" s="75"/>
      <c r="M17" s="74"/>
      <c r="N17" s="79"/>
      <c r="O17" s="75"/>
    </row>
    <row r="18" spans="1:15" ht="19.5" customHeight="1" x14ac:dyDescent="0.25">
      <c r="A18" s="85"/>
      <c r="B18" s="85"/>
      <c r="C18" s="64"/>
      <c r="D18" s="65"/>
      <c r="E18" s="65"/>
      <c r="F18" s="66"/>
      <c r="G18" s="66"/>
      <c r="H18" s="125">
        <f t="shared" ref="H18" si="10">ROUND(F18-((F18*$H$4)*(($H$5-C18)/365)),2)</f>
        <v>0</v>
      </c>
      <c r="I18" s="66"/>
      <c r="J18" s="111">
        <f>ROUND(IFERROR(I18/F18,0),8)</f>
        <v>0</v>
      </c>
      <c r="K18" s="99">
        <f>G18-I18</f>
        <v>0</v>
      </c>
      <c r="M18" s="77">
        <f>ROUND(IFERROR(H18/N18*12,0),2)</f>
        <v>0</v>
      </c>
      <c r="N18" s="78">
        <f t="shared" ref="N18" si="11">ROUND(F18*$N$7,2)</f>
        <v>0</v>
      </c>
      <c r="O18" s="78">
        <f t="shared" ref="O18" si="12">H18-N18</f>
        <v>0</v>
      </c>
    </row>
    <row r="19" spans="1:15" ht="19.5" customHeight="1" x14ac:dyDescent="0.25">
      <c r="A19" s="69"/>
      <c r="B19" s="69"/>
      <c r="C19" s="242"/>
      <c r="D19" s="68"/>
      <c r="E19" s="69"/>
      <c r="F19" s="233"/>
      <c r="G19" s="233"/>
      <c r="H19" s="220"/>
      <c r="I19" s="233"/>
      <c r="J19" s="245"/>
      <c r="K19" s="233"/>
      <c r="M19" s="68"/>
      <c r="N19" s="79"/>
      <c r="O19" s="79"/>
    </row>
    <row r="20" spans="1:15" ht="19.5" customHeight="1" x14ac:dyDescent="0.25">
      <c r="A20" s="85"/>
      <c r="B20" s="85"/>
      <c r="C20" s="64"/>
      <c r="D20" s="65"/>
      <c r="E20" s="65"/>
      <c r="F20" s="66"/>
      <c r="G20" s="66"/>
      <c r="H20" s="125">
        <f t="shared" ref="H20" si="13">ROUND(F20-((F20*$H$4)*(($H$5-C20)/365)),2)</f>
        <v>0</v>
      </c>
      <c r="I20" s="66"/>
      <c r="J20" s="111">
        <f>ROUND(IFERROR(I20/F20,0),8)</f>
        <v>0</v>
      </c>
      <c r="K20" s="99">
        <f>G20-I20</f>
        <v>0</v>
      </c>
      <c r="M20" s="77">
        <f>ROUND(IFERROR(H20/N20*12,0),2)</f>
        <v>0</v>
      </c>
      <c r="N20" s="78">
        <f t="shared" ref="N20" si="14">ROUND(F20*$N$7,2)</f>
        <v>0</v>
      </c>
      <c r="O20" s="78">
        <f t="shared" ref="O20" si="15">H20-N20</f>
        <v>0</v>
      </c>
    </row>
    <row r="21" spans="1:15" ht="19.5" customHeight="1" x14ac:dyDescent="0.2">
      <c r="A21" s="74"/>
      <c r="B21" s="74"/>
      <c r="C21" s="72"/>
      <c r="D21" s="73"/>
      <c r="E21" s="74"/>
      <c r="F21" s="75"/>
      <c r="G21" s="75"/>
      <c r="H21" s="220"/>
      <c r="I21" s="75"/>
      <c r="J21" s="246"/>
      <c r="K21" s="75"/>
      <c r="M21" s="68"/>
      <c r="N21" s="79"/>
      <c r="O21" s="79"/>
    </row>
    <row r="22" spans="1:15" ht="19.5" customHeight="1" x14ac:dyDescent="0.25">
      <c r="A22" s="85"/>
      <c r="B22" s="85"/>
      <c r="C22" s="64"/>
      <c r="D22" s="65"/>
      <c r="E22" s="65"/>
      <c r="F22" s="66"/>
      <c r="G22" s="66"/>
      <c r="H22" s="125">
        <f t="shared" ref="H22:H24" si="16">ROUND(F22-((F22*$H$4)*(($H$5-C22)/365)),2)</f>
        <v>0</v>
      </c>
      <c r="I22" s="66"/>
      <c r="J22" s="111">
        <f t="shared" ref="J22:J24" si="17">ROUND(IFERROR(I22/F22,0),8)</f>
        <v>0</v>
      </c>
      <c r="K22" s="99">
        <f t="shared" ref="K22:K24" si="18">G22-I22</f>
        <v>0</v>
      </c>
      <c r="M22" s="77">
        <f t="shared" ref="M22:M24" si="19">ROUND(IFERROR(H22/N22*12,0),2)</f>
        <v>0</v>
      </c>
      <c r="N22" s="78">
        <f t="shared" ref="N22:N24" si="20">ROUND(F22*$N$7,2)</f>
        <v>0</v>
      </c>
      <c r="O22" s="78">
        <f t="shared" ref="O22:O24" si="21">H22-N22</f>
        <v>0</v>
      </c>
    </row>
    <row r="23" spans="1:15" ht="19.5" customHeight="1" x14ac:dyDescent="0.25">
      <c r="A23" s="85"/>
      <c r="B23" s="85"/>
      <c r="C23" s="64"/>
      <c r="D23" s="65"/>
      <c r="E23" s="65"/>
      <c r="F23" s="66"/>
      <c r="G23" s="66"/>
      <c r="H23" s="125">
        <f t="shared" si="16"/>
        <v>0</v>
      </c>
      <c r="I23" s="66"/>
      <c r="J23" s="111">
        <f t="shared" si="17"/>
        <v>0</v>
      </c>
      <c r="K23" s="99">
        <f t="shared" si="18"/>
        <v>0</v>
      </c>
      <c r="M23" s="77">
        <f t="shared" si="19"/>
        <v>0</v>
      </c>
      <c r="N23" s="78">
        <f t="shared" si="20"/>
        <v>0</v>
      </c>
      <c r="O23" s="78">
        <f t="shared" si="21"/>
        <v>0</v>
      </c>
    </row>
    <row r="24" spans="1:15" ht="19.5" customHeight="1" x14ac:dyDescent="0.25">
      <c r="A24" s="85"/>
      <c r="B24" s="85"/>
      <c r="C24" s="64"/>
      <c r="D24" s="65"/>
      <c r="E24" s="65"/>
      <c r="F24" s="66"/>
      <c r="G24" s="66"/>
      <c r="H24" s="125">
        <f t="shared" si="16"/>
        <v>0</v>
      </c>
      <c r="I24" s="66"/>
      <c r="J24" s="111">
        <f t="shared" si="17"/>
        <v>0</v>
      </c>
      <c r="K24" s="99">
        <f t="shared" si="18"/>
        <v>0</v>
      </c>
      <c r="M24" s="77">
        <f t="shared" si="19"/>
        <v>0</v>
      </c>
      <c r="N24" s="78">
        <f t="shared" si="20"/>
        <v>0</v>
      </c>
      <c r="O24" s="78">
        <f t="shared" si="21"/>
        <v>0</v>
      </c>
    </row>
    <row r="25" spans="1:15" ht="19.5" customHeight="1" x14ac:dyDescent="0.2">
      <c r="A25" s="74"/>
      <c r="B25" s="74"/>
      <c r="C25" s="72"/>
      <c r="D25" s="73"/>
      <c r="E25" s="74"/>
      <c r="F25" s="75"/>
      <c r="G25" s="75"/>
      <c r="H25" s="75"/>
      <c r="I25" s="75"/>
      <c r="J25" s="76"/>
      <c r="K25" s="75"/>
      <c r="M25" s="68"/>
      <c r="N25" s="79"/>
      <c r="O25" s="79"/>
    </row>
    <row r="26" spans="1:15" ht="7.5" customHeight="1" x14ac:dyDescent="0.25">
      <c r="A26" s="87"/>
      <c r="B26" s="87"/>
      <c r="F26" s="29"/>
      <c r="G26" s="29"/>
      <c r="H26" s="29"/>
      <c r="I26" s="29"/>
      <c r="J26" s="30"/>
      <c r="K26" s="29"/>
    </row>
    <row r="27" spans="1:15" s="58" customFormat="1" ht="29.25" customHeight="1" thickBot="1" x14ac:dyDescent="0.3">
      <c r="A27" s="54"/>
      <c r="B27" s="54"/>
      <c r="C27" s="53"/>
      <c r="D27" s="54"/>
      <c r="E27" s="54"/>
      <c r="F27" s="55">
        <f>SUM(F8:F26)</f>
        <v>0</v>
      </c>
      <c r="G27" s="55">
        <f t="shared" ref="G27:I27" si="22">SUM(G8:G26)</f>
        <v>0</v>
      </c>
      <c r="H27" s="55"/>
      <c r="I27" s="55">
        <f t="shared" si="22"/>
        <v>0</v>
      </c>
      <c r="J27" s="56"/>
      <c r="K27" s="55">
        <f>SUM(K8:K26)</f>
        <v>0</v>
      </c>
      <c r="L27" s="57"/>
      <c r="M27" s="57"/>
      <c r="N27" s="55">
        <f>SUM(N8:N26)</f>
        <v>0</v>
      </c>
      <c r="O27" s="55">
        <f>SUM(O8:O26)</f>
        <v>0</v>
      </c>
    </row>
    <row r="28" spans="1:15" s="58" customFormat="1" ht="17.25" customHeight="1" x14ac:dyDescent="0.25">
      <c r="A28" s="256"/>
      <c r="B28" s="256"/>
      <c r="C28" s="263"/>
      <c r="D28" s="256"/>
      <c r="E28" s="256"/>
      <c r="F28" s="257"/>
      <c r="G28" s="257"/>
      <c r="H28" s="257"/>
      <c r="I28" s="257"/>
      <c r="J28" s="264"/>
      <c r="K28" s="257"/>
      <c r="L28" s="57"/>
      <c r="M28" s="57"/>
      <c r="N28" s="257"/>
      <c r="O28" s="257"/>
    </row>
    <row r="30" spans="1:15" ht="20.25" x14ac:dyDescent="0.25">
      <c r="A30" s="89" t="s">
        <v>107</v>
      </c>
      <c r="C30" s="63"/>
    </row>
    <row r="31" spans="1:15" ht="15" x14ac:dyDescent="0.25">
      <c r="A31" s="90"/>
    </row>
    <row r="32" spans="1:15" x14ac:dyDescent="0.25">
      <c r="A32" s="357" t="s">
        <v>0</v>
      </c>
      <c r="B32" s="357"/>
      <c r="C32" s="40"/>
      <c r="D32" s="43"/>
      <c r="E32" s="62" t="str">
        <f>Deckblatt!$B$18</f>
        <v>01.01.2023</v>
      </c>
      <c r="F32" s="45"/>
      <c r="G32" s="61" t="str">
        <f>Deckblatt!$B$18</f>
        <v>01.01.2023</v>
      </c>
      <c r="H32" s="317"/>
      <c r="I32" s="35"/>
      <c r="J32" s="48"/>
      <c r="K32" s="60" t="str">
        <f>Deckblatt!$B$19</f>
        <v>31.12.2023</v>
      </c>
      <c r="L32" s="32"/>
      <c r="M32" s="62" t="str">
        <f>Deckblatt!$B$18</f>
        <v>01.01.2023</v>
      </c>
      <c r="N32" s="50"/>
      <c r="O32" s="59" t="str">
        <f>Deckblatt!$B$19</f>
        <v>31.12.2023</v>
      </c>
    </row>
    <row r="33" spans="1:15" ht="24" x14ac:dyDescent="0.25">
      <c r="A33" s="43" t="s">
        <v>1</v>
      </c>
      <c r="B33" s="43" t="s">
        <v>2</v>
      </c>
      <c r="C33" s="41" t="s">
        <v>75</v>
      </c>
      <c r="D33" s="43" t="s">
        <v>73</v>
      </c>
      <c r="E33" s="43" t="s">
        <v>19</v>
      </c>
      <c r="F33" s="34" t="s">
        <v>74</v>
      </c>
      <c r="G33" s="100" t="s">
        <v>22</v>
      </c>
      <c r="H33" s="326"/>
      <c r="I33" s="101" t="s">
        <v>23</v>
      </c>
      <c r="J33" s="102" t="s">
        <v>24</v>
      </c>
      <c r="K33" s="103" t="s">
        <v>25</v>
      </c>
      <c r="L33" s="32"/>
      <c r="M33" s="43" t="s">
        <v>19</v>
      </c>
      <c r="N33" s="34" t="s">
        <v>29</v>
      </c>
      <c r="O33" s="34" t="s">
        <v>30</v>
      </c>
    </row>
    <row r="34" spans="1:15" x14ac:dyDescent="0.25">
      <c r="A34" s="92"/>
      <c r="B34" s="92"/>
      <c r="C34" s="358" t="s">
        <v>20</v>
      </c>
      <c r="D34" s="359"/>
      <c r="E34" s="359"/>
      <c r="F34" s="359"/>
      <c r="G34" s="359"/>
      <c r="H34" s="359"/>
      <c r="I34" s="359"/>
      <c r="J34" s="359"/>
      <c r="K34" s="360"/>
      <c r="M34" s="330"/>
      <c r="N34" s="330"/>
      <c r="O34" s="330"/>
    </row>
    <row r="35" spans="1:15" x14ac:dyDescent="0.25">
      <c r="A35" s="88"/>
    </row>
    <row r="36" spans="1:15" ht="15" x14ac:dyDescent="0.25">
      <c r="A36" s="85"/>
      <c r="B36" s="85"/>
      <c r="C36" s="64"/>
      <c r="D36" s="65"/>
      <c r="E36" s="65"/>
      <c r="F36" s="66"/>
      <c r="G36" s="66"/>
      <c r="H36" s="125">
        <f t="shared" ref="H36" si="23">ROUND(F36-((F36*$H$4)*(($H$5-C36)/365)),2)</f>
        <v>0</v>
      </c>
      <c r="I36" s="66"/>
      <c r="J36" s="67" t="e">
        <f>ROUND(I36/F36,2)</f>
        <v>#DIV/0!</v>
      </c>
      <c r="K36" s="99">
        <f>G36-I36</f>
        <v>0</v>
      </c>
      <c r="M36" s="77">
        <f t="shared" ref="M36" si="24">ROUND(IFERROR(H36/N36*12,0),2)</f>
        <v>0</v>
      </c>
      <c r="N36" s="78">
        <f t="shared" ref="N36" si="25">ROUND(F36*$N$7,2)</f>
        <v>0</v>
      </c>
      <c r="O36" s="78">
        <f>H36-N36</f>
        <v>0</v>
      </c>
    </row>
    <row r="37" spans="1:15" ht="15" x14ac:dyDescent="0.25">
      <c r="A37" s="237"/>
      <c r="B37" s="237"/>
      <c r="C37" s="242"/>
      <c r="D37" s="68"/>
      <c r="E37" s="69"/>
      <c r="F37" s="233"/>
      <c r="G37" s="233"/>
      <c r="H37" s="327"/>
      <c r="I37" s="233"/>
      <c r="J37" s="243"/>
      <c r="K37" s="233"/>
      <c r="M37" s="68"/>
      <c r="N37" s="79"/>
      <c r="O37" s="79"/>
    </row>
    <row r="38" spans="1:15" ht="15" x14ac:dyDescent="0.25">
      <c r="A38" s="85"/>
      <c r="B38" s="85"/>
      <c r="C38" s="64"/>
      <c r="D38" s="65"/>
      <c r="E38" s="65"/>
      <c r="F38" s="66"/>
      <c r="G38" s="66"/>
      <c r="H38" s="125">
        <f t="shared" ref="H38" si="26">ROUND(F38-((F38*$H$4)*(($H$5-C38)/365)),2)</f>
        <v>0</v>
      </c>
      <c r="I38" s="66"/>
      <c r="J38" s="67" t="e">
        <f t="shared" ref="J38" si="27">ROUND(I38/F38,2)</f>
        <v>#DIV/0!</v>
      </c>
      <c r="K38" s="99">
        <f>G38-I38</f>
        <v>0</v>
      </c>
      <c r="M38" s="77">
        <f t="shared" ref="M38" si="28">ROUND(IFERROR(H38/N38*12,0),2)</f>
        <v>0</v>
      </c>
      <c r="N38" s="78">
        <f t="shared" ref="N38" si="29">ROUND(F38*$N$7,2)</f>
        <v>0</v>
      </c>
      <c r="O38" s="78">
        <f t="shared" ref="O38" si="30">H38-N38</f>
        <v>0</v>
      </c>
    </row>
    <row r="39" spans="1:15" x14ac:dyDescent="0.25">
      <c r="A39" s="69"/>
      <c r="B39" s="69"/>
      <c r="C39" s="242"/>
      <c r="D39" s="68"/>
      <c r="E39" s="69"/>
      <c r="F39" s="71"/>
      <c r="G39" s="233"/>
      <c r="H39" s="327"/>
      <c r="I39" s="233"/>
      <c r="J39" s="245"/>
      <c r="K39" s="233"/>
      <c r="M39" s="68"/>
      <c r="N39" s="79"/>
      <c r="O39" s="79"/>
    </row>
    <row r="40" spans="1:15" x14ac:dyDescent="0.25">
      <c r="A40" s="87"/>
      <c r="B40" s="87"/>
      <c r="F40" s="29"/>
      <c r="G40" s="29"/>
      <c r="H40" s="29"/>
      <c r="I40" s="29"/>
      <c r="J40" s="30"/>
      <c r="K40" s="29"/>
    </row>
    <row r="41" spans="1:15" ht="16.5" thickBot="1" x14ac:dyDescent="0.3">
      <c r="A41" s="54"/>
      <c r="B41" s="54"/>
      <c r="C41" s="53"/>
      <c r="D41" s="54"/>
      <c r="E41" s="54"/>
      <c r="F41" s="55">
        <f>SUM(F35:F40)</f>
        <v>0</v>
      </c>
      <c r="G41" s="55">
        <f>SUM(G35:G40)</f>
        <v>0</v>
      </c>
      <c r="H41" s="55"/>
      <c r="I41" s="55">
        <f>SUM(I35:I40)</f>
        <v>0</v>
      </c>
      <c r="J41" s="56"/>
      <c r="K41" s="55">
        <f>SUM(K35:K40)</f>
        <v>0</v>
      </c>
      <c r="L41" s="57"/>
      <c r="M41" s="57"/>
      <c r="N41" s="55">
        <f>SUM(N35:N40)</f>
        <v>0</v>
      </c>
      <c r="O41" s="55">
        <f>SUM(O35:O40)</f>
        <v>0</v>
      </c>
    </row>
    <row r="42" spans="1:15" ht="14.25" customHeight="1" x14ac:dyDescent="0.25"/>
    <row r="43" spans="1:15" ht="14.25" customHeight="1" x14ac:dyDescent="0.25"/>
    <row r="44" spans="1:15" ht="20.25" x14ac:dyDescent="0.25">
      <c r="A44" s="89" t="s">
        <v>108</v>
      </c>
      <c r="C44" s="63"/>
    </row>
    <row r="45" spans="1:15" ht="15" x14ac:dyDescent="0.25">
      <c r="A45" s="90"/>
    </row>
    <row r="46" spans="1:15" x14ac:dyDescent="0.25">
      <c r="A46" s="357" t="s">
        <v>0</v>
      </c>
      <c r="B46" s="357"/>
      <c r="C46" s="40"/>
      <c r="D46" s="43"/>
      <c r="E46" s="62" t="str">
        <f>Deckblatt!$B$18</f>
        <v>01.01.2023</v>
      </c>
      <c r="F46" s="45"/>
      <c r="G46" s="61" t="str">
        <f>Deckblatt!$B$18</f>
        <v>01.01.2023</v>
      </c>
      <c r="H46" s="126"/>
      <c r="I46" s="35"/>
      <c r="J46" s="48"/>
      <c r="K46" s="60" t="str">
        <f>Deckblatt!$B$19</f>
        <v>31.12.2023</v>
      </c>
      <c r="L46" s="32"/>
      <c r="M46" s="62" t="str">
        <f>Deckblatt!$B$18</f>
        <v>01.01.2023</v>
      </c>
      <c r="N46" s="50"/>
      <c r="O46" s="59" t="str">
        <f>Deckblatt!$B$19</f>
        <v>31.12.2023</v>
      </c>
    </row>
    <row r="47" spans="1:15" ht="24" x14ac:dyDescent="0.25">
      <c r="A47" s="43" t="s">
        <v>1</v>
      </c>
      <c r="B47" s="43" t="s">
        <v>2</v>
      </c>
      <c r="C47" s="41" t="s">
        <v>75</v>
      </c>
      <c r="D47" s="43" t="s">
        <v>73</v>
      </c>
      <c r="E47" s="43" t="s">
        <v>19</v>
      </c>
      <c r="F47" s="34" t="s">
        <v>74</v>
      </c>
      <c r="G47" s="100" t="s">
        <v>22</v>
      </c>
      <c r="H47" s="328"/>
      <c r="I47" s="101" t="s">
        <v>23</v>
      </c>
      <c r="J47" s="102" t="s">
        <v>24</v>
      </c>
      <c r="K47" s="103" t="s">
        <v>25</v>
      </c>
      <c r="L47" s="32"/>
      <c r="M47" s="43" t="s">
        <v>19</v>
      </c>
      <c r="N47" s="34" t="s">
        <v>29</v>
      </c>
      <c r="O47" s="34" t="s">
        <v>30</v>
      </c>
    </row>
    <row r="48" spans="1:15" x14ac:dyDescent="0.25">
      <c r="A48" s="92"/>
      <c r="B48" s="92"/>
      <c r="C48" s="358" t="s">
        <v>20</v>
      </c>
      <c r="D48" s="359"/>
      <c r="E48" s="359"/>
      <c r="F48" s="359"/>
      <c r="G48" s="359"/>
      <c r="H48" s="359"/>
      <c r="I48" s="359"/>
      <c r="J48" s="359"/>
      <c r="K48" s="360"/>
      <c r="M48" s="361" t="s">
        <v>31</v>
      </c>
      <c r="N48" s="361"/>
      <c r="O48" s="361"/>
    </row>
    <row r="49" spans="1:15" x14ac:dyDescent="0.25">
      <c r="A49" s="88"/>
    </row>
    <row r="50" spans="1:15" ht="15" x14ac:dyDescent="0.25">
      <c r="A50" s="85"/>
      <c r="B50" s="85"/>
      <c r="C50" s="64"/>
      <c r="D50" s="65"/>
      <c r="E50" s="65"/>
      <c r="F50" s="66"/>
      <c r="G50" s="66"/>
      <c r="H50" s="128"/>
      <c r="I50" s="66"/>
      <c r="J50" s="67" t="e">
        <f>ROUND(I50/F50,2)</f>
        <v>#DIV/0!</v>
      </c>
      <c r="K50" s="99">
        <f>G50-I50</f>
        <v>0</v>
      </c>
      <c r="M50" s="77">
        <f>E50</f>
        <v>0</v>
      </c>
      <c r="N50" s="78">
        <f>I50</f>
        <v>0</v>
      </c>
      <c r="O50" s="78">
        <f>K50</f>
        <v>0</v>
      </c>
    </row>
    <row r="51" spans="1:15" ht="15" x14ac:dyDescent="0.25">
      <c r="A51" s="237"/>
      <c r="B51" s="237"/>
      <c r="C51" s="242"/>
      <c r="D51" s="68"/>
      <c r="E51" s="69"/>
      <c r="F51" s="233"/>
      <c r="G51" s="233"/>
      <c r="H51" s="129"/>
      <c r="I51" s="233"/>
      <c r="J51" s="243"/>
      <c r="K51" s="233"/>
      <c r="M51" s="68"/>
      <c r="N51" s="79"/>
      <c r="O51" s="79"/>
    </row>
    <row r="52" spans="1:15" ht="15" x14ac:dyDescent="0.25">
      <c r="A52" s="85"/>
      <c r="B52" s="85"/>
      <c r="C52" s="64"/>
      <c r="D52" s="65"/>
      <c r="E52" s="65"/>
      <c r="F52" s="66"/>
      <c r="G52" s="66"/>
      <c r="H52" s="128"/>
      <c r="I52" s="66"/>
      <c r="J52" s="67" t="e">
        <f t="shared" ref="J52" si="31">ROUND(I52/F52,2)</f>
        <v>#DIV/0!</v>
      </c>
      <c r="K52" s="99">
        <f>G52-I52</f>
        <v>0</v>
      </c>
      <c r="M52" s="77">
        <f>E52</f>
        <v>0</v>
      </c>
      <c r="N52" s="78">
        <f>I52</f>
        <v>0</v>
      </c>
      <c r="O52" s="78">
        <f>K52</f>
        <v>0</v>
      </c>
    </row>
    <row r="53" spans="1:15" x14ac:dyDescent="0.25">
      <c r="A53" s="69"/>
      <c r="B53" s="69"/>
      <c r="C53" s="242"/>
      <c r="D53" s="68"/>
      <c r="E53" s="69"/>
      <c r="F53" s="71"/>
      <c r="G53" s="233"/>
      <c r="H53" s="129"/>
      <c r="I53" s="233"/>
      <c r="J53" s="245"/>
      <c r="K53" s="233"/>
      <c r="M53" s="68"/>
      <c r="N53" s="79"/>
      <c r="O53" s="79"/>
    </row>
    <row r="54" spans="1:15" x14ac:dyDescent="0.25">
      <c r="A54" s="87"/>
      <c r="B54" s="87"/>
      <c r="F54" s="29"/>
      <c r="G54" s="29"/>
      <c r="H54" s="29"/>
      <c r="I54" s="29"/>
      <c r="J54" s="30"/>
      <c r="K54" s="29"/>
    </row>
    <row r="55" spans="1:15" ht="16.5" thickBot="1" x14ac:dyDescent="0.3">
      <c r="A55" s="54"/>
      <c r="B55" s="54"/>
      <c r="C55" s="53"/>
      <c r="D55" s="54"/>
      <c r="E55" s="54"/>
      <c r="F55" s="55">
        <f>SUM(F49:F54)</f>
        <v>0</v>
      </c>
      <c r="G55" s="55">
        <f>SUM(G49:G54)</f>
        <v>0</v>
      </c>
      <c r="H55" s="55"/>
      <c r="I55" s="55">
        <f>SUM(I49:I54)</f>
        <v>0</v>
      </c>
      <c r="J55" s="56"/>
      <c r="K55" s="55">
        <f>SUM(K49:K54)</f>
        <v>0</v>
      </c>
      <c r="L55" s="57"/>
      <c r="M55" s="57"/>
      <c r="N55" s="55">
        <f>SUM(N49:N54)</f>
        <v>0</v>
      </c>
      <c r="O55" s="55">
        <f>SUM(O49:O54)</f>
        <v>0</v>
      </c>
    </row>
    <row r="56" spans="1:15" ht="14.25" customHeight="1" x14ac:dyDescent="0.25"/>
    <row r="58" spans="1:15" ht="20.25" x14ac:dyDescent="0.25">
      <c r="A58" s="89" t="s">
        <v>53</v>
      </c>
      <c r="C58" s="63"/>
    </row>
    <row r="59" spans="1:15" ht="11.25" customHeight="1" x14ac:dyDescent="0.25">
      <c r="A59" s="90"/>
    </row>
    <row r="60" spans="1:15" s="32" customFormat="1" ht="33" customHeight="1" x14ac:dyDescent="0.25">
      <c r="A60" s="357" t="s">
        <v>0</v>
      </c>
      <c r="B60" s="357"/>
      <c r="C60" s="40"/>
      <c r="D60" s="43"/>
      <c r="E60" s="62" t="str">
        <f>Deckblatt!$B$18</f>
        <v>01.01.2023</v>
      </c>
      <c r="F60" s="45"/>
      <c r="G60" s="61" t="str">
        <f>Deckblatt!$B$18</f>
        <v>01.01.2023</v>
      </c>
      <c r="H60" s="126"/>
      <c r="I60" s="35"/>
      <c r="J60" s="48"/>
      <c r="K60" s="60" t="str">
        <f>Deckblatt!$B$19</f>
        <v>31.12.2023</v>
      </c>
      <c r="M60" s="62" t="str">
        <f>Deckblatt!$B$18</f>
        <v>01.01.2023</v>
      </c>
      <c r="N60" s="50"/>
      <c r="O60" s="59" t="str">
        <f>Deckblatt!$B$19</f>
        <v>31.12.2023</v>
      </c>
    </row>
    <row r="61" spans="1:15" ht="44.25" customHeight="1" x14ac:dyDescent="0.25">
      <c r="A61" s="43" t="s">
        <v>1</v>
      </c>
      <c r="B61" s="43" t="s">
        <v>2</v>
      </c>
      <c r="C61" s="41" t="s">
        <v>75</v>
      </c>
      <c r="D61" s="43" t="s">
        <v>73</v>
      </c>
      <c r="E61" s="43" t="s">
        <v>19</v>
      </c>
      <c r="F61" s="34" t="s">
        <v>74</v>
      </c>
      <c r="G61" s="100" t="s">
        <v>22</v>
      </c>
      <c r="H61" s="329"/>
      <c r="I61" s="101" t="s">
        <v>23</v>
      </c>
      <c r="J61" s="102" t="s">
        <v>24</v>
      </c>
      <c r="K61" s="103" t="s">
        <v>25</v>
      </c>
      <c r="L61" s="32"/>
      <c r="M61" s="43" t="s">
        <v>19</v>
      </c>
      <c r="N61" s="34" t="s">
        <v>29</v>
      </c>
      <c r="O61" s="34" t="s">
        <v>30</v>
      </c>
    </row>
    <row r="62" spans="1:15" ht="24.75" customHeight="1" x14ac:dyDescent="0.25">
      <c r="A62" s="92"/>
      <c r="B62" s="92"/>
      <c r="C62" s="358" t="s">
        <v>20</v>
      </c>
      <c r="D62" s="359"/>
      <c r="E62" s="359"/>
      <c r="F62" s="359"/>
      <c r="G62" s="359"/>
      <c r="H62" s="359"/>
      <c r="I62" s="359"/>
      <c r="J62" s="359"/>
      <c r="K62" s="360"/>
      <c r="M62" s="361" t="s">
        <v>31</v>
      </c>
      <c r="N62" s="361"/>
      <c r="O62" s="361"/>
    </row>
    <row r="63" spans="1:15" ht="7.5" customHeight="1" x14ac:dyDescent="0.25">
      <c r="A63" s="88"/>
    </row>
    <row r="64" spans="1:15" ht="19.5" customHeight="1" x14ac:dyDescent="0.25">
      <c r="A64" s="85"/>
      <c r="B64" s="117"/>
      <c r="C64" s="65"/>
      <c r="D64" s="65"/>
      <c r="E64" s="66"/>
      <c r="F64" s="66"/>
      <c r="G64" s="66"/>
      <c r="H64" s="128"/>
      <c r="I64" s="66"/>
      <c r="J64" s="67" t="e">
        <f>ROUND(I64/F64,2)</f>
        <v>#DIV/0!</v>
      </c>
      <c r="K64" s="66">
        <f>G64-I64</f>
        <v>0</v>
      </c>
      <c r="M64" s="77">
        <f>E64</f>
        <v>0</v>
      </c>
      <c r="N64" s="78">
        <f>I64</f>
        <v>0</v>
      </c>
      <c r="O64" s="78">
        <f>K64</f>
        <v>0</v>
      </c>
    </row>
    <row r="65" spans="1:15" ht="19.5" customHeight="1" x14ac:dyDescent="0.25">
      <c r="A65" s="237"/>
      <c r="B65" s="237"/>
      <c r="C65" s="242"/>
      <c r="D65" s="68"/>
      <c r="E65" s="69"/>
      <c r="F65" s="233"/>
      <c r="G65" s="233"/>
      <c r="H65" s="129"/>
      <c r="I65" s="233"/>
      <c r="J65" s="243"/>
      <c r="K65" s="233"/>
      <c r="M65" s="68"/>
      <c r="N65" s="79"/>
      <c r="O65" s="79"/>
    </row>
    <row r="66" spans="1:15" ht="19.5" customHeight="1" x14ac:dyDescent="0.25">
      <c r="A66" s="85"/>
      <c r="B66" s="85"/>
      <c r="C66" s="64"/>
      <c r="D66" s="65"/>
      <c r="E66" s="65"/>
      <c r="F66" s="66"/>
      <c r="G66" s="66"/>
      <c r="H66" s="128"/>
      <c r="I66" s="66"/>
      <c r="J66" s="67" t="e">
        <f t="shared" ref="J66" si="32">ROUND(I66/F66,2)</f>
        <v>#DIV/0!</v>
      </c>
      <c r="K66" s="66">
        <f>G66-I66</f>
        <v>0</v>
      </c>
      <c r="M66" s="77">
        <f>E66</f>
        <v>0</v>
      </c>
      <c r="N66" s="78">
        <f>I66</f>
        <v>0</v>
      </c>
      <c r="O66" s="78">
        <f>K66</f>
        <v>0</v>
      </c>
    </row>
    <row r="67" spans="1:15" ht="19.5" customHeight="1" x14ac:dyDescent="0.25">
      <c r="A67" s="69"/>
      <c r="B67" s="69"/>
      <c r="C67" s="242"/>
      <c r="D67" s="68"/>
      <c r="E67" s="69"/>
      <c r="F67" s="71"/>
      <c r="G67" s="233"/>
      <c r="H67" s="129"/>
      <c r="I67" s="233"/>
      <c r="J67" s="245"/>
      <c r="K67" s="233"/>
      <c r="M67" s="68"/>
      <c r="N67" s="79"/>
      <c r="O67" s="79"/>
    </row>
    <row r="68" spans="1:15" ht="7.5" customHeight="1" x14ac:dyDescent="0.25">
      <c r="A68" s="87"/>
      <c r="B68" s="87"/>
      <c r="F68" s="29"/>
      <c r="G68" s="29"/>
      <c r="H68" s="29"/>
      <c r="I68" s="29"/>
      <c r="J68" s="30"/>
      <c r="K68" s="29"/>
    </row>
    <row r="69" spans="1:15" s="58" customFormat="1" ht="24.75" customHeight="1" thickBot="1" x14ac:dyDescent="0.3">
      <c r="A69" s="54"/>
      <c r="B69" s="54"/>
      <c r="C69" s="53"/>
      <c r="D69" s="54"/>
      <c r="E69" s="54"/>
      <c r="F69" s="55">
        <f>SUM(F63:F68)</f>
        <v>0</v>
      </c>
      <c r="G69" s="55">
        <f>SUM(G63:G68)</f>
        <v>0</v>
      </c>
      <c r="H69" s="55"/>
      <c r="I69" s="55">
        <f>SUM(I63:I68)</f>
        <v>0</v>
      </c>
      <c r="J69" s="56"/>
      <c r="K69" s="55">
        <f>SUM(K63:K68)</f>
        <v>0</v>
      </c>
      <c r="L69" s="57"/>
      <c r="M69" s="57"/>
      <c r="N69" s="55">
        <f>SUM(N63:N68)</f>
        <v>0</v>
      </c>
      <c r="O69" s="55">
        <f>SUM(O63:O68)</f>
        <v>0</v>
      </c>
    </row>
    <row r="71" spans="1:15" ht="15" x14ac:dyDescent="0.25">
      <c r="C71" s="63"/>
    </row>
    <row r="72" spans="1:15" ht="20.25" x14ac:dyDescent="0.25">
      <c r="A72" s="89" t="s">
        <v>115</v>
      </c>
      <c r="C72" s="63"/>
    </row>
    <row r="73" spans="1:15" ht="11.25" customHeight="1" x14ac:dyDescent="0.25">
      <c r="A73" s="90"/>
    </row>
    <row r="74" spans="1:15" s="32" customFormat="1" ht="33" customHeight="1" x14ac:dyDescent="0.25">
      <c r="A74" s="357" t="s">
        <v>0</v>
      </c>
      <c r="B74" s="357"/>
      <c r="C74" s="40"/>
      <c r="D74" s="43"/>
      <c r="E74" s="62" t="str">
        <f>Deckblatt!$B$18</f>
        <v>01.01.2023</v>
      </c>
      <c r="F74" s="45"/>
      <c r="G74" s="61" t="str">
        <f>Deckblatt!$B$18</f>
        <v>01.01.2023</v>
      </c>
      <c r="H74" s="126"/>
      <c r="I74" s="35"/>
      <c r="J74" s="48"/>
      <c r="K74" s="60" t="str">
        <f>Deckblatt!$B$19</f>
        <v>31.12.2023</v>
      </c>
      <c r="M74" s="62" t="str">
        <f>Deckblatt!$B$18</f>
        <v>01.01.2023</v>
      </c>
      <c r="N74" s="50"/>
      <c r="O74" s="59" t="str">
        <f>Deckblatt!$B$19</f>
        <v>31.12.2023</v>
      </c>
    </row>
    <row r="75" spans="1:15" ht="44.25" customHeight="1" x14ac:dyDescent="0.25">
      <c r="A75" s="43" t="s">
        <v>1</v>
      </c>
      <c r="B75" s="43" t="s">
        <v>2</v>
      </c>
      <c r="C75" s="41" t="s">
        <v>75</v>
      </c>
      <c r="D75" s="43" t="s">
        <v>73</v>
      </c>
      <c r="E75" s="43" t="s">
        <v>19</v>
      </c>
      <c r="F75" s="34" t="s">
        <v>74</v>
      </c>
      <c r="G75" s="100" t="s">
        <v>22</v>
      </c>
      <c r="H75" s="127"/>
      <c r="I75" s="101" t="s">
        <v>23</v>
      </c>
      <c r="J75" s="102" t="s">
        <v>24</v>
      </c>
      <c r="K75" s="103" t="s">
        <v>25</v>
      </c>
      <c r="L75" s="32"/>
      <c r="M75" s="43" t="s">
        <v>19</v>
      </c>
      <c r="N75" s="34" t="s">
        <v>29</v>
      </c>
      <c r="O75" s="34" t="s">
        <v>30</v>
      </c>
    </row>
    <row r="76" spans="1:15" ht="24.75" customHeight="1" x14ac:dyDescent="0.25">
      <c r="A76" s="92"/>
      <c r="B76" s="92"/>
      <c r="C76" s="358" t="s">
        <v>20</v>
      </c>
      <c r="D76" s="359"/>
      <c r="E76" s="359"/>
      <c r="F76" s="359"/>
      <c r="G76" s="359"/>
      <c r="H76" s="359"/>
      <c r="I76" s="359"/>
      <c r="J76" s="359"/>
      <c r="K76" s="360"/>
      <c r="M76" s="361" t="s">
        <v>31</v>
      </c>
      <c r="N76" s="361"/>
      <c r="O76" s="361"/>
    </row>
    <row r="77" spans="1:15" ht="7.5" customHeight="1" x14ac:dyDescent="0.25">
      <c r="A77" s="88"/>
    </row>
    <row r="78" spans="1:15" ht="19.5" customHeight="1" x14ac:dyDescent="0.25">
      <c r="A78" s="85"/>
      <c r="B78" s="85"/>
      <c r="C78" s="250"/>
      <c r="D78" s="65"/>
      <c r="E78" s="65"/>
      <c r="F78" s="66"/>
      <c r="G78" s="66"/>
      <c r="H78" s="128"/>
      <c r="I78" s="66"/>
      <c r="J78" s="67" t="e">
        <f>ROUND(I78/F78,2)</f>
        <v>#DIV/0!</v>
      </c>
      <c r="K78" s="66">
        <f>G78-I78</f>
        <v>0</v>
      </c>
      <c r="M78" s="77">
        <f>E78</f>
        <v>0</v>
      </c>
      <c r="N78" s="78">
        <f>I78</f>
        <v>0</v>
      </c>
      <c r="O78" s="78">
        <f>K78</f>
        <v>0</v>
      </c>
    </row>
    <row r="79" spans="1:15" ht="19.5" customHeight="1" x14ac:dyDescent="0.25">
      <c r="A79" s="237"/>
      <c r="B79" s="237"/>
      <c r="C79" s="242"/>
      <c r="D79" s="68"/>
      <c r="E79" s="69"/>
      <c r="F79" s="233"/>
      <c r="G79" s="233"/>
      <c r="H79" s="129"/>
      <c r="I79" s="233"/>
      <c r="J79" s="243"/>
      <c r="K79" s="233"/>
      <c r="M79" s="68"/>
      <c r="N79" s="79"/>
      <c r="O79" s="79"/>
    </row>
    <row r="80" spans="1:15" ht="19.5" customHeight="1" x14ac:dyDescent="0.25">
      <c r="A80" s="85"/>
      <c r="B80" s="85"/>
      <c r="C80" s="64"/>
      <c r="D80" s="65"/>
      <c r="E80" s="65"/>
      <c r="F80" s="66"/>
      <c r="G80" s="66"/>
      <c r="H80" s="128"/>
      <c r="I80" s="66"/>
      <c r="J80" s="67" t="e">
        <f t="shared" ref="J80" si="33">ROUND(I80/F80,2)</f>
        <v>#DIV/0!</v>
      </c>
      <c r="K80" s="66">
        <f>G80-I80</f>
        <v>0</v>
      </c>
      <c r="M80" s="77">
        <f>E80</f>
        <v>0</v>
      </c>
      <c r="N80" s="78">
        <f>I80</f>
        <v>0</v>
      </c>
      <c r="O80" s="78">
        <f>K80</f>
        <v>0</v>
      </c>
    </row>
    <row r="81" spans="1:15" ht="19.5" customHeight="1" x14ac:dyDescent="0.25">
      <c r="A81" s="69"/>
      <c r="B81" s="69"/>
      <c r="C81" s="242"/>
      <c r="D81" s="68"/>
      <c r="E81" s="69"/>
      <c r="F81" s="71"/>
      <c r="G81" s="233"/>
      <c r="H81" s="129"/>
      <c r="I81" s="233"/>
      <c r="J81" s="245"/>
      <c r="K81" s="233"/>
      <c r="M81" s="68"/>
      <c r="N81" s="79"/>
      <c r="O81" s="79"/>
    </row>
    <row r="82" spans="1:15" ht="7.5" customHeight="1" x14ac:dyDescent="0.25">
      <c r="A82" s="87"/>
      <c r="B82" s="87"/>
      <c r="F82" s="29"/>
      <c r="G82" s="29"/>
      <c r="H82" s="29"/>
      <c r="I82" s="29"/>
      <c r="J82" s="30"/>
      <c r="K82" s="29"/>
    </row>
    <row r="83" spans="1:15" s="58" customFormat="1" ht="23.25" customHeight="1" thickBot="1" x14ac:dyDescent="0.3">
      <c r="A83" s="54"/>
      <c r="B83" s="54"/>
      <c r="C83" s="53"/>
      <c r="D83" s="54"/>
      <c r="E83" s="54"/>
      <c r="F83" s="55">
        <f>SUM(F77:F82)</f>
        <v>0</v>
      </c>
      <c r="G83" s="55">
        <f>SUM(G77:G82)</f>
        <v>0</v>
      </c>
      <c r="H83" s="55"/>
      <c r="I83" s="55">
        <f>SUM(I77:I82)</f>
        <v>0</v>
      </c>
      <c r="J83" s="56"/>
      <c r="K83" s="55">
        <f>SUM(K77:K82)</f>
        <v>0</v>
      </c>
      <c r="L83" s="57"/>
      <c r="M83" s="57"/>
      <c r="N83" s="55">
        <f>SUM(N77:N82)</f>
        <v>0</v>
      </c>
      <c r="O83" s="55">
        <f>SUM(O77:O82)</f>
        <v>0</v>
      </c>
    </row>
  </sheetData>
  <mergeCells count="13">
    <mergeCell ref="A74:B74"/>
    <mergeCell ref="C76:K76"/>
    <mergeCell ref="M76:O76"/>
    <mergeCell ref="A5:B5"/>
    <mergeCell ref="C7:K7"/>
    <mergeCell ref="A60:B60"/>
    <mergeCell ref="C62:K62"/>
    <mergeCell ref="M62:O62"/>
    <mergeCell ref="A32:B32"/>
    <mergeCell ref="C34:K34"/>
    <mergeCell ref="A46:B46"/>
    <mergeCell ref="C48:K48"/>
    <mergeCell ref="M48:O48"/>
  </mergeCells>
  <pageMargins left="0.51181102362204722" right="0.31496062992125984" top="0.39370078740157483" bottom="0.59055118110236227" header="0.31496062992125984" footer="0.31496062992125984"/>
  <pageSetup paperSize="9" scale="34" orientation="landscape" r:id="rId1"/>
  <headerFooter>
    <oddFooter>&amp;L&amp;8&amp;Z&amp;F&amp;A&amp;R&amp;8&amp;P v.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rgb="FF00B050"/>
    <pageSetUpPr fitToPage="1"/>
  </sheetPr>
  <dimension ref="A1:I27"/>
  <sheetViews>
    <sheetView view="pageBreakPreview" topLeftCell="B1" zoomScale="140" zoomScaleNormal="100" zoomScaleSheetLayoutView="140" workbookViewId="0">
      <selection activeCell="D7" sqref="D7"/>
    </sheetView>
  </sheetViews>
  <sheetFormatPr baseColWidth="10" defaultColWidth="11.42578125" defaultRowHeight="14.25" x14ac:dyDescent="0.2"/>
  <cols>
    <col min="1" max="1" width="30.7109375" style="26" customWidth="1"/>
    <col min="2" max="2" width="19.5703125" style="26" customWidth="1"/>
    <col min="3" max="4" width="15.85546875" style="26" customWidth="1"/>
    <col min="5" max="5" width="23.5703125" style="26" customWidth="1"/>
    <col min="6" max="6" width="18.7109375" style="26" customWidth="1"/>
    <col min="7" max="9" width="21.28515625" style="26" customWidth="1"/>
    <col min="10" max="16384" width="11.42578125" style="26"/>
  </cols>
  <sheetData>
    <row r="1" spans="1:9" ht="12" customHeight="1" x14ac:dyDescent="0.2">
      <c r="A1" s="88">
        <f>Deckblatt!B8</f>
        <v>0</v>
      </c>
      <c r="B1" s="88"/>
      <c r="C1" s="115"/>
      <c r="D1" s="42"/>
      <c r="E1" s="42"/>
      <c r="F1" s="25"/>
      <c r="G1" s="25"/>
      <c r="H1" s="44"/>
      <c r="I1" s="44"/>
    </row>
    <row r="2" spans="1:9" ht="12" customHeight="1" x14ac:dyDescent="0.25">
      <c r="A2" s="93"/>
      <c r="B2" s="88"/>
      <c r="C2" s="115"/>
      <c r="D2" s="42"/>
      <c r="E2" s="42"/>
      <c r="F2" s="25"/>
      <c r="G2" s="25"/>
      <c r="H2" s="44"/>
      <c r="I2" s="44"/>
    </row>
    <row r="3" spans="1:9" ht="20.25" x14ac:dyDescent="0.2">
      <c r="A3" s="89" t="s">
        <v>55</v>
      </c>
      <c r="B3" s="94"/>
      <c r="C3" s="116"/>
      <c r="D3" s="42"/>
      <c r="E3" s="27"/>
      <c r="F3" s="25"/>
      <c r="G3" s="25"/>
      <c r="H3" s="25"/>
      <c r="I3" s="25"/>
    </row>
    <row r="4" spans="1:9" ht="15.75" thickBot="1" x14ac:dyDescent="0.25">
      <c r="A4" s="90"/>
      <c r="B4" s="27"/>
      <c r="C4" s="116"/>
      <c r="D4" s="42"/>
      <c r="E4" s="27"/>
      <c r="F4" s="25"/>
      <c r="G4" s="25"/>
      <c r="H4" s="25"/>
      <c r="I4" s="25"/>
    </row>
    <row r="5" spans="1:9" ht="44.25" customHeight="1" thickBot="1" x14ac:dyDescent="0.25">
      <c r="A5" s="365"/>
      <c r="B5" s="366"/>
      <c r="C5" s="161"/>
      <c r="D5" s="162"/>
      <c r="E5" s="162"/>
      <c r="F5" s="163"/>
      <c r="G5" s="197" t="str">
        <f>Deckblatt!$B$18</f>
        <v>01.01.2023</v>
      </c>
      <c r="H5" s="201" t="str">
        <f>CONCATENATE("Zinsbetrag ")</f>
        <v xml:space="preserve">Zinsbetrag </v>
      </c>
      <c r="I5" s="199" t="str">
        <f>Deckblatt!$B$19</f>
        <v>31.12.2023</v>
      </c>
    </row>
    <row r="6" spans="1:9" ht="43.5" thickBot="1" x14ac:dyDescent="0.25">
      <c r="A6" s="164" t="s">
        <v>16</v>
      </c>
      <c r="B6" s="165" t="s">
        <v>56</v>
      </c>
      <c r="C6" s="166" t="s">
        <v>57</v>
      </c>
      <c r="D6" s="165" t="s">
        <v>58</v>
      </c>
      <c r="E6" s="165" t="s">
        <v>59</v>
      </c>
      <c r="F6" s="160" t="s">
        <v>60</v>
      </c>
      <c r="G6" s="198" t="s">
        <v>61</v>
      </c>
      <c r="H6" s="206" t="s">
        <v>79</v>
      </c>
      <c r="I6" s="200" t="s">
        <v>61</v>
      </c>
    </row>
    <row r="7" spans="1:9" x14ac:dyDescent="0.2">
      <c r="A7" s="168"/>
      <c r="B7" s="169"/>
      <c r="C7" s="170"/>
      <c r="D7" s="170"/>
      <c r="E7" s="171"/>
      <c r="F7" s="172"/>
      <c r="G7" s="171"/>
      <c r="H7" s="171"/>
      <c r="I7" s="173"/>
    </row>
    <row r="8" spans="1:9" x14ac:dyDescent="0.2">
      <c r="A8" s="174"/>
      <c r="B8" s="175"/>
      <c r="C8" s="176"/>
      <c r="D8" s="176"/>
      <c r="E8" s="177"/>
      <c r="F8" s="178"/>
      <c r="G8" s="177"/>
      <c r="H8" s="177"/>
      <c r="I8" s="179"/>
    </row>
    <row r="9" spans="1:9" x14ac:dyDescent="0.2">
      <c r="A9" s="174"/>
      <c r="B9" s="175"/>
      <c r="C9" s="176"/>
      <c r="D9" s="176"/>
      <c r="E9" s="177"/>
      <c r="F9" s="178"/>
      <c r="G9" s="177"/>
      <c r="H9" s="177"/>
      <c r="I9" s="179"/>
    </row>
    <row r="10" spans="1:9" x14ac:dyDescent="0.2">
      <c r="A10" s="174"/>
      <c r="B10" s="175"/>
      <c r="C10" s="176"/>
      <c r="D10" s="176"/>
      <c r="E10" s="177"/>
      <c r="F10" s="178"/>
      <c r="G10" s="177"/>
      <c r="H10" s="177"/>
      <c r="I10" s="179"/>
    </row>
    <row r="11" spans="1:9" x14ac:dyDescent="0.2">
      <c r="A11" s="174"/>
      <c r="B11" s="175"/>
      <c r="C11" s="176"/>
      <c r="D11" s="176"/>
      <c r="E11" s="177"/>
      <c r="F11" s="178"/>
      <c r="G11" s="177"/>
      <c r="H11" s="177"/>
      <c r="I11" s="179"/>
    </row>
    <row r="12" spans="1:9" x14ac:dyDescent="0.2">
      <c r="A12" s="174"/>
      <c r="B12" s="175"/>
      <c r="C12" s="176"/>
      <c r="D12" s="176"/>
      <c r="E12" s="177"/>
      <c r="F12" s="178"/>
      <c r="G12" s="177"/>
      <c r="H12" s="177"/>
      <c r="I12" s="179"/>
    </row>
    <row r="13" spans="1:9" x14ac:dyDescent="0.2">
      <c r="A13" s="174"/>
      <c r="B13" s="175"/>
      <c r="C13" s="176"/>
      <c r="D13" s="176"/>
      <c r="E13" s="177"/>
      <c r="F13" s="178"/>
      <c r="G13" s="177"/>
      <c r="H13" s="177"/>
      <c r="I13" s="179"/>
    </row>
    <row r="14" spans="1:9" x14ac:dyDescent="0.2">
      <c r="A14" s="174"/>
      <c r="B14" s="175"/>
      <c r="C14" s="176"/>
      <c r="D14" s="176"/>
      <c r="E14" s="177"/>
      <c r="F14" s="178"/>
      <c r="G14" s="177"/>
      <c r="H14" s="177"/>
      <c r="I14" s="179"/>
    </row>
    <row r="15" spans="1:9" x14ac:dyDescent="0.2">
      <c r="A15" s="174"/>
      <c r="B15" s="175"/>
      <c r="C15" s="176"/>
      <c r="D15" s="176"/>
      <c r="E15" s="177"/>
      <c r="F15" s="178"/>
      <c r="G15" s="177"/>
      <c r="H15" s="177"/>
      <c r="I15" s="179"/>
    </row>
    <row r="16" spans="1:9" x14ac:dyDescent="0.2">
      <c r="A16" s="174"/>
      <c r="B16" s="175"/>
      <c r="C16" s="176"/>
      <c r="D16" s="176"/>
      <c r="E16" s="177"/>
      <c r="F16" s="178"/>
      <c r="G16" s="177"/>
      <c r="H16" s="177"/>
      <c r="I16" s="179"/>
    </row>
    <row r="17" spans="1:9" x14ac:dyDescent="0.2">
      <c r="A17" s="174"/>
      <c r="B17" s="175"/>
      <c r="C17" s="176"/>
      <c r="D17" s="176"/>
      <c r="E17" s="177"/>
      <c r="F17" s="178"/>
      <c r="G17" s="177"/>
      <c r="H17" s="177"/>
      <c r="I17" s="179"/>
    </row>
    <row r="18" spans="1:9" x14ac:dyDescent="0.2">
      <c r="A18" s="174"/>
      <c r="B18" s="175"/>
      <c r="C18" s="176"/>
      <c r="D18" s="176"/>
      <c r="E18" s="177"/>
      <c r="F18" s="178"/>
      <c r="G18" s="177"/>
      <c r="H18" s="177"/>
      <c r="I18" s="179"/>
    </row>
    <row r="19" spans="1:9" x14ac:dyDescent="0.2">
      <c r="A19" s="174"/>
      <c r="B19" s="175"/>
      <c r="C19" s="176"/>
      <c r="D19" s="176"/>
      <c r="E19" s="177"/>
      <c r="F19" s="178"/>
      <c r="G19" s="177"/>
      <c r="H19" s="177"/>
      <c r="I19" s="179"/>
    </row>
    <row r="20" spans="1:9" x14ac:dyDescent="0.2">
      <c r="A20" s="174"/>
      <c r="B20" s="175"/>
      <c r="C20" s="176"/>
      <c r="D20" s="176"/>
      <c r="E20" s="177"/>
      <c r="F20" s="178"/>
      <c r="G20" s="177"/>
      <c r="H20" s="177"/>
      <c r="I20" s="179"/>
    </row>
    <row r="21" spans="1:9" x14ac:dyDescent="0.2">
      <c r="A21" s="174"/>
      <c r="B21" s="175"/>
      <c r="C21" s="176"/>
      <c r="D21" s="176"/>
      <c r="E21" s="177"/>
      <c r="F21" s="178"/>
      <c r="G21" s="177"/>
      <c r="H21" s="177"/>
      <c r="I21" s="179"/>
    </row>
    <row r="22" spans="1:9" x14ac:dyDescent="0.2">
      <c r="A22" s="174"/>
      <c r="B22" s="175"/>
      <c r="C22" s="176"/>
      <c r="D22" s="176"/>
      <c r="E22" s="177"/>
      <c r="F22" s="178"/>
      <c r="G22" s="177"/>
      <c r="H22" s="177"/>
      <c r="I22" s="179"/>
    </row>
    <row r="23" spans="1:9" x14ac:dyDescent="0.2">
      <c r="A23" s="174"/>
      <c r="B23" s="175"/>
      <c r="C23" s="176"/>
      <c r="D23" s="176"/>
      <c r="E23" s="177"/>
      <c r="F23" s="178"/>
      <c r="G23" s="177"/>
      <c r="H23" s="177"/>
      <c r="I23" s="179"/>
    </row>
    <row r="24" spans="1:9" x14ac:dyDescent="0.2">
      <c r="A24" s="174"/>
      <c r="B24" s="175"/>
      <c r="C24" s="176"/>
      <c r="D24" s="176"/>
      <c r="E24" s="177"/>
      <c r="F24" s="178"/>
      <c r="G24" s="177"/>
      <c r="H24" s="177"/>
      <c r="I24" s="179"/>
    </row>
    <row r="25" spans="1:9" x14ac:dyDescent="0.2">
      <c r="A25" s="174"/>
      <c r="B25" s="175"/>
      <c r="C25" s="176"/>
      <c r="D25" s="176"/>
      <c r="E25" s="177"/>
      <c r="F25" s="178"/>
      <c r="G25" s="177"/>
      <c r="H25" s="177"/>
      <c r="I25" s="179"/>
    </row>
    <row r="26" spans="1:9" ht="15" thickBot="1" x14ac:dyDescent="0.25">
      <c r="A26" s="180"/>
      <c r="B26" s="181"/>
      <c r="C26" s="182"/>
      <c r="D26" s="182"/>
      <c r="E26" s="183"/>
      <c r="F26" s="184"/>
      <c r="G26" s="183"/>
      <c r="H26" s="183"/>
      <c r="I26" s="185"/>
    </row>
    <row r="27" spans="1:9" ht="30" customHeight="1" thickBot="1" x14ac:dyDescent="0.25">
      <c r="A27" s="186"/>
      <c r="B27" s="187"/>
      <c r="C27" s="187"/>
      <c r="D27" s="187"/>
      <c r="E27" s="188">
        <f>SUM(E7:E26)</f>
        <v>0</v>
      </c>
      <c r="F27" s="189"/>
      <c r="G27" s="188">
        <f>SUM(G7:G26)</f>
        <v>0</v>
      </c>
      <c r="H27" s="188">
        <f>SUM(H7:H26)</f>
        <v>0</v>
      </c>
      <c r="I27" s="190">
        <f>SUM(I7:I26)</f>
        <v>0</v>
      </c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69" orientation="landscape" cellComments="asDisplayed" r:id="rId1"/>
  <headerFooter>
    <oddFooter>&amp;L&amp;8&amp;Z&amp;F&amp;A&amp;R&amp;8&amp;P v.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D27"/>
  <sheetViews>
    <sheetView view="pageBreakPreview" zoomScale="130" zoomScaleNormal="100" zoomScaleSheetLayoutView="130" workbookViewId="0">
      <selection activeCell="D8" sqref="D8"/>
    </sheetView>
  </sheetViews>
  <sheetFormatPr baseColWidth="10" defaultColWidth="11.42578125" defaultRowHeight="14.25" x14ac:dyDescent="0.2"/>
  <cols>
    <col min="1" max="1" width="38.5703125" style="26" customWidth="1"/>
    <col min="2" max="2" width="55.5703125" style="26" customWidth="1"/>
    <col min="3" max="3" width="60.28515625" style="26" customWidth="1"/>
    <col min="4" max="4" width="25" style="26" customWidth="1"/>
    <col min="5" max="16384" width="11.42578125" style="26"/>
  </cols>
  <sheetData>
    <row r="1" spans="1:4" ht="12" customHeight="1" x14ac:dyDescent="0.2">
      <c r="A1" s="88">
        <f>Deckblatt!B8</f>
        <v>0</v>
      </c>
      <c r="B1" s="88"/>
      <c r="C1" s="115"/>
      <c r="D1" s="44"/>
    </row>
    <row r="2" spans="1:4" ht="12" customHeight="1" x14ac:dyDescent="0.25">
      <c r="A2" s="93"/>
      <c r="B2" s="88"/>
      <c r="C2" s="115"/>
      <c r="D2" s="44"/>
    </row>
    <row r="3" spans="1:4" ht="20.25" x14ac:dyDescent="0.2">
      <c r="A3" s="89" t="s">
        <v>64</v>
      </c>
      <c r="B3" s="94"/>
      <c r="C3" s="116"/>
      <c r="D3" s="25"/>
    </row>
    <row r="4" spans="1:4" ht="15.75" thickBot="1" x14ac:dyDescent="0.25">
      <c r="A4" s="90"/>
      <c r="B4" s="27"/>
      <c r="C4" s="116"/>
      <c r="D4" s="25"/>
    </row>
    <row r="5" spans="1:4" ht="15" customHeight="1" x14ac:dyDescent="0.2">
      <c r="A5" s="367" t="s">
        <v>63</v>
      </c>
      <c r="B5" s="191"/>
      <c r="C5" s="161"/>
      <c r="D5" s="193">
        <f>YEAR(Deckblatt!$B$19)</f>
        <v>2023</v>
      </c>
    </row>
    <row r="6" spans="1:4" ht="59.25" customHeight="1" thickBot="1" x14ac:dyDescent="0.25">
      <c r="A6" s="368"/>
      <c r="B6" s="165" t="s">
        <v>65</v>
      </c>
      <c r="C6" s="166" t="s">
        <v>66</v>
      </c>
      <c r="D6" s="209" t="s">
        <v>82</v>
      </c>
    </row>
    <row r="7" spans="1:4" x14ac:dyDescent="0.2">
      <c r="A7" s="192"/>
      <c r="B7" s="169"/>
      <c r="C7" s="212"/>
      <c r="D7" s="173"/>
    </row>
    <row r="8" spans="1:4" x14ac:dyDescent="0.2">
      <c r="A8" s="174"/>
      <c r="B8" s="175"/>
      <c r="C8" s="213"/>
      <c r="D8" s="179"/>
    </row>
    <row r="9" spans="1:4" x14ac:dyDescent="0.2">
      <c r="A9" s="174"/>
      <c r="B9" s="175"/>
      <c r="C9" s="176"/>
      <c r="D9" s="179"/>
    </row>
    <row r="10" spans="1:4" x14ac:dyDescent="0.2">
      <c r="A10" s="174"/>
      <c r="B10" s="175"/>
      <c r="C10" s="176"/>
      <c r="D10" s="179"/>
    </row>
    <row r="11" spans="1:4" x14ac:dyDescent="0.2">
      <c r="A11" s="174"/>
      <c r="B11" s="175"/>
      <c r="C11" s="176"/>
      <c r="D11" s="179"/>
    </row>
    <row r="12" spans="1:4" x14ac:dyDescent="0.2">
      <c r="A12" s="174"/>
      <c r="B12" s="175"/>
      <c r="C12" s="176"/>
      <c r="D12" s="179"/>
    </row>
    <row r="13" spans="1:4" x14ac:dyDescent="0.2">
      <c r="A13" s="174"/>
      <c r="B13" s="175"/>
      <c r="C13" s="176"/>
      <c r="D13" s="179"/>
    </row>
    <row r="14" spans="1:4" x14ac:dyDescent="0.2">
      <c r="A14" s="174"/>
      <c r="B14" s="175"/>
      <c r="C14" s="176"/>
      <c r="D14" s="179"/>
    </row>
    <row r="15" spans="1:4" x14ac:dyDescent="0.2">
      <c r="A15" s="174"/>
      <c r="B15" s="175"/>
      <c r="C15" s="176"/>
      <c r="D15" s="179"/>
    </row>
    <row r="16" spans="1:4" x14ac:dyDescent="0.2">
      <c r="A16" s="174"/>
      <c r="B16" s="175"/>
      <c r="C16" s="176"/>
      <c r="D16" s="179"/>
    </row>
    <row r="17" spans="1:4" x14ac:dyDescent="0.2">
      <c r="A17" s="174"/>
      <c r="B17" s="175"/>
      <c r="C17" s="176"/>
      <c r="D17" s="179"/>
    </row>
    <row r="18" spans="1:4" x14ac:dyDescent="0.2">
      <c r="A18" s="174"/>
      <c r="B18" s="175"/>
      <c r="C18" s="176"/>
      <c r="D18" s="179"/>
    </row>
    <row r="19" spans="1:4" x14ac:dyDescent="0.2">
      <c r="A19" s="174"/>
      <c r="B19" s="175"/>
      <c r="C19" s="176"/>
      <c r="D19" s="179"/>
    </row>
    <row r="20" spans="1:4" x14ac:dyDescent="0.2">
      <c r="A20" s="174"/>
      <c r="B20" s="175"/>
      <c r="C20" s="176"/>
      <c r="D20" s="179"/>
    </row>
    <row r="21" spans="1:4" x14ac:dyDescent="0.2">
      <c r="A21" s="174"/>
      <c r="B21" s="175"/>
      <c r="C21" s="176"/>
      <c r="D21" s="179"/>
    </row>
    <row r="22" spans="1:4" x14ac:dyDescent="0.2">
      <c r="A22" s="174"/>
      <c r="B22" s="175"/>
      <c r="C22" s="176"/>
      <c r="D22" s="179"/>
    </row>
    <row r="23" spans="1:4" x14ac:dyDescent="0.2">
      <c r="A23" s="174"/>
      <c r="B23" s="175"/>
      <c r="C23" s="176"/>
      <c r="D23" s="179"/>
    </row>
    <row r="24" spans="1:4" x14ac:dyDescent="0.2">
      <c r="A24" s="174"/>
      <c r="B24" s="175"/>
      <c r="C24" s="176"/>
      <c r="D24" s="179"/>
    </row>
    <row r="25" spans="1:4" x14ac:dyDescent="0.2">
      <c r="A25" s="174"/>
      <c r="B25" s="175"/>
      <c r="C25" s="176"/>
      <c r="D25" s="179"/>
    </row>
    <row r="26" spans="1:4" ht="15" thickBot="1" x14ac:dyDescent="0.25">
      <c r="A26" s="180"/>
      <c r="B26" s="181"/>
      <c r="C26" s="182"/>
      <c r="D26" s="185"/>
    </row>
    <row r="27" spans="1:4" ht="30" customHeight="1" thickBot="1" x14ac:dyDescent="0.25">
      <c r="A27" s="186"/>
      <c r="B27" s="187"/>
      <c r="C27" s="194" t="s">
        <v>67</v>
      </c>
      <c r="D27" s="190">
        <f>SUM(D7:D26)</f>
        <v>0</v>
      </c>
    </row>
  </sheetData>
  <mergeCells count="1">
    <mergeCell ref="A5:A6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  <headerFooter>
    <oddFooter>&amp;L&amp;8&amp;Z&amp;F&amp;A&amp;R&amp;8&amp;P v.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tabColor rgb="FFAF7101"/>
    <pageSetUpPr fitToPage="1"/>
  </sheetPr>
  <dimension ref="A1:D31"/>
  <sheetViews>
    <sheetView view="pageBreakPreview" zoomScale="130" zoomScaleNormal="100" zoomScaleSheetLayoutView="130" workbookViewId="0">
      <selection activeCell="D5" sqref="D5"/>
    </sheetView>
  </sheetViews>
  <sheetFormatPr baseColWidth="10" defaultColWidth="11.42578125" defaultRowHeight="15" x14ac:dyDescent="0.25"/>
  <cols>
    <col min="1" max="1" width="38.5703125" customWidth="1"/>
    <col min="2" max="2" width="68.28515625" customWidth="1"/>
    <col min="3" max="3" width="60.28515625" customWidth="1"/>
    <col min="4" max="4" width="25" customWidth="1"/>
  </cols>
  <sheetData>
    <row r="1" spans="1:4" x14ac:dyDescent="0.25">
      <c r="A1" s="88">
        <f>Deckblatt!B8</f>
        <v>0</v>
      </c>
      <c r="B1" s="88"/>
      <c r="C1" s="115"/>
      <c r="D1" s="44"/>
    </row>
    <row r="2" spans="1:4" ht="18" x14ac:dyDescent="0.25">
      <c r="A2" s="93"/>
      <c r="B2" s="88"/>
      <c r="C2" s="115"/>
      <c r="D2" s="44"/>
    </row>
    <row r="3" spans="1:4" ht="20.25" x14ac:dyDescent="0.25">
      <c r="A3" s="89" t="s">
        <v>68</v>
      </c>
      <c r="B3" s="94"/>
      <c r="C3" s="116"/>
      <c r="D3" s="25"/>
    </row>
    <row r="4" spans="1:4" ht="15.75" thickBot="1" x14ac:dyDescent="0.3">
      <c r="A4" s="90"/>
      <c r="B4" s="27"/>
      <c r="C4" s="116"/>
      <c r="D4" s="25"/>
    </row>
    <row r="5" spans="1:4" x14ac:dyDescent="0.25">
      <c r="A5" s="369" t="s">
        <v>69</v>
      </c>
      <c r="B5" s="191"/>
      <c r="C5" s="161"/>
      <c r="D5" s="193">
        <f>YEAR(Deckblatt!$B$19)</f>
        <v>2023</v>
      </c>
    </row>
    <row r="6" spans="1:4" ht="15.75" thickBot="1" x14ac:dyDescent="0.3">
      <c r="A6" s="370"/>
      <c r="B6" s="165" t="s">
        <v>65</v>
      </c>
      <c r="C6" s="166" t="s">
        <v>66</v>
      </c>
      <c r="D6" s="167" t="s">
        <v>70</v>
      </c>
    </row>
    <row r="7" spans="1:4" x14ac:dyDescent="0.25">
      <c r="A7" s="298"/>
      <c r="B7" s="169"/>
      <c r="C7" s="170"/>
      <c r="D7" s="173"/>
    </row>
    <row r="8" spans="1:4" x14ac:dyDescent="0.25">
      <c r="A8" s="174"/>
      <c r="B8" s="175"/>
      <c r="C8" s="176"/>
      <c r="D8" s="179"/>
    </row>
    <row r="9" spans="1:4" x14ac:dyDescent="0.25">
      <c r="A9" s="174"/>
      <c r="B9" s="175"/>
      <c r="C9" s="176"/>
      <c r="D9" s="179"/>
    </row>
    <row r="10" spans="1:4" x14ac:dyDescent="0.25">
      <c r="A10" s="174"/>
      <c r="B10" s="175"/>
      <c r="C10" s="176"/>
      <c r="D10" s="179"/>
    </row>
    <row r="11" spans="1:4" x14ac:dyDescent="0.25">
      <c r="A11" s="174"/>
      <c r="B11" s="175"/>
      <c r="C11" s="176"/>
      <c r="D11" s="179"/>
    </row>
    <row r="12" spans="1:4" x14ac:dyDescent="0.25">
      <c r="A12" s="174"/>
      <c r="B12" s="175"/>
      <c r="C12" s="176"/>
      <c r="D12" s="179"/>
    </row>
    <row r="13" spans="1:4" x14ac:dyDescent="0.25">
      <c r="A13" s="174"/>
      <c r="B13" s="175"/>
      <c r="C13" s="176"/>
      <c r="D13" s="179"/>
    </row>
    <row r="14" spans="1:4" x14ac:dyDescent="0.25">
      <c r="A14" s="174"/>
      <c r="B14" s="175"/>
      <c r="C14" s="176"/>
      <c r="D14" s="179"/>
    </row>
    <row r="15" spans="1:4" x14ac:dyDescent="0.25">
      <c r="A15" s="174"/>
      <c r="B15" s="175"/>
      <c r="C15" s="176"/>
      <c r="D15" s="179"/>
    </row>
    <row r="16" spans="1:4" x14ac:dyDescent="0.25">
      <c r="A16" s="174"/>
      <c r="B16" s="175"/>
      <c r="C16" s="176"/>
      <c r="D16" s="179"/>
    </row>
    <row r="17" spans="1:4" x14ac:dyDescent="0.25">
      <c r="A17" s="174"/>
      <c r="B17" s="175"/>
      <c r="C17" s="176"/>
      <c r="D17" s="179"/>
    </row>
    <row r="18" spans="1:4" x14ac:dyDescent="0.25">
      <c r="A18" s="174"/>
      <c r="B18" s="175"/>
      <c r="C18" s="176"/>
      <c r="D18" s="179"/>
    </row>
    <row r="19" spans="1:4" x14ac:dyDescent="0.25">
      <c r="A19" s="174"/>
      <c r="B19" s="175"/>
      <c r="C19" s="176"/>
      <c r="D19" s="179"/>
    </row>
    <row r="20" spans="1:4" x14ac:dyDescent="0.25">
      <c r="A20" s="174"/>
      <c r="B20" s="175"/>
      <c r="C20" s="176"/>
      <c r="D20" s="179"/>
    </row>
    <row r="21" spans="1:4" x14ac:dyDescent="0.25">
      <c r="A21" s="174"/>
      <c r="B21" s="175"/>
      <c r="C21" s="176"/>
      <c r="D21" s="179"/>
    </row>
    <row r="22" spans="1:4" x14ac:dyDescent="0.25">
      <c r="A22" s="174"/>
      <c r="B22" s="175"/>
      <c r="C22" s="176"/>
      <c r="D22" s="179"/>
    </row>
    <row r="23" spans="1:4" x14ac:dyDescent="0.25">
      <c r="A23" s="174"/>
      <c r="B23" s="175"/>
      <c r="C23" s="176"/>
      <c r="D23" s="179"/>
    </row>
    <row r="24" spans="1:4" x14ac:dyDescent="0.25">
      <c r="A24" s="174"/>
      <c r="B24" s="175"/>
      <c r="C24" s="176"/>
      <c r="D24" s="179"/>
    </row>
    <row r="25" spans="1:4" x14ac:dyDescent="0.25">
      <c r="A25" s="174"/>
      <c r="B25" s="175"/>
      <c r="C25" s="176"/>
      <c r="D25" s="179"/>
    </row>
    <row r="26" spans="1:4" ht="15.75" thickBot="1" x14ac:dyDescent="0.3">
      <c r="A26" s="180"/>
      <c r="B26" s="181"/>
      <c r="C26" s="182"/>
      <c r="D26" s="185"/>
    </row>
    <row r="27" spans="1:4" ht="15.75" thickBot="1" x14ac:dyDescent="0.3">
      <c r="A27" s="186"/>
      <c r="B27" s="187"/>
      <c r="C27" s="194" t="s">
        <v>67</v>
      </c>
      <c r="D27" s="190">
        <f>SUM(D7:D26)</f>
        <v>0</v>
      </c>
    </row>
    <row r="28" spans="1:4" x14ac:dyDescent="0.25">
      <c r="A28" s="26"/>
      <c r="B28" s="26"/>
      <c r="C28" s="26"/>
      <c r="D28" s="26"/>
    </row>
    <row r="29" spans="1:4" x14ac:dyDescent="0.25">
      <c r="A29" s="26"/>
      <c r="B29" s="26"/>
      <c r="C29" s="26"/>
      <c r="D29" s="26"/>
    </row>
    <row r="30" spans="1:4" x14ac:dyDescent="0.25">
      <c r="A30" s="26"/>
      <c r="B30" s="26"/>
      <c r="C30" s="26"/>
      <c r="D30" s="26"/>
    </row>
    <row r="31" spans="1:4" x14ac:dyDescent="0.25">
      <c r="A31" s="26"/>
      <c r="B31" s="26"/>
      <c r="C31" s="26"/>
      <c r="D31" s="26"/>
    </row>
  </sheetData>
  <mergeCells count="1">
    <mergeCell ref="A5:A6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&amp;L&amp;8&amp;Z&amp;F&amp;A&amp;R&amp;8&amp;P v.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2:K66"/>
  <sheetViews>
    <sheetView view="pageBreakPreview" topLeftCell="A5" zoomScaleNormal="100" zoomScaleSheetLayoutView="100" workbookViewId="0">
      <selection activeCell="C20" sqref="C20"/>
    </sheetView>
  </sheetViews>
  <sheetFormatPr baseColWidth="10" defaultColWidth="11.42578125" defaultRowHeight="12" outlineLevelCol="1" x14ac:dyDescent="0.2"/>
  <cols>
    <col min="1" max="1" width="11.42578125" style="15"/>
    <col min="2" max="2" width="13" style="15" customWidth="1"/>
    <col min="3" max="3" width="22" style="15" customWidth="1"/>
    <col min="4" max="4" width="21.5703125" style="15" customWidth="1"/>
    <col min="5" max="5" width="16.28515625" style="15" customWidth="1"/>
    <col min="6" max="6" width="0.85546875" style="15" hidden="1" customWidth="1"/>
    <col min="7" max="9" width="11.42578125" style="15" hidden="1" customWidth="1" outlineLevel="1"/>
    <col min="10" max="10" width="5.85546875" style="15" hidden="1" customWidth="1" outlineLevel="1"/>
    <col min="11" max="11" width="11.42578125" style="15" collapsed="1"/>
    <col min="12" max="16384" width="11.42578125" style="15"/>
  </cols>
  <sheetData>
    <row r="2" spans="1:10" s="13" customFormat="1" ht="33.75" customHeight="1" x14ac:dyDescent="0.3">
      <c r="A2" s="372" t="s">
        <v>6</v>
      </c>
      <c r="B2" s="373"/>
      <c r="C2" s="373"/>
      <c r="D2" s="373"/>
      <c r="E2" s="373"/>
      <c r="F2" s="373"/>
    </row>
    <row r="3" spans="1:10" s="13" customFormat="1" ht="18.75" x14ac:dyDescent="0.3">
      <c r="A3" s="374" t="s">
        <v>7</v>
      </c>
      <c r="B3" s="375"/>
      <c r="C3" s="375"/>
      <c r="D3" s="375"/>
      <c r="E3" s="375"/>
      <c r="F3" s="375"/>
      <c r="G3" s="10"/>
    </row>
    <row r="4" spans="1:10" s="13" customFormat="1" ht="19.5" thickBot="1" x14ac:dyDescent="0.35"/>
    <row r="5" spans="1:10" s="14" customFormat="1" ht="72" customHeight="1" thickBot="1" x14ac:dyDescent="0.3">
      <c r="A5" s="301" t="s">
        <v>8</v>
      </c>
      <c r="B5" s="301" t="s">
        <v>9</v>
      </c>
      <c r="C5" s="302" t="s">
        <v>117</v>
      </c>
      <c r="D5" s="303" t="s">
        <v>103</v>
      </c>
      <c r="E5" s="288">
        <f>IF((SUM($J$13:$J$34)/10+3%)&gt;4%,4%,SUM($J$13:$J$34)/10+3%)</f>
        <v>2.7699999999999999E-2</v>
      </c>
    </row>
    <row r="6" spans="1:10" s="14" customFormat="1" ht="30" customHeight="1" x14ac:dyDescent="0.25">
      <c r="A6" s="305"/>
      <c r="B6" s="304"/>
      <c r="C6" s="286"/>
      <c r="D6" s="286"/>
      <c r="E6" s="287"/>
      <c r="G6" s="371" t="s">
        <v>118</v>
      </c>
      <c r="H6" s="371"/>
      <c r="I6" s="371"/>
      <c r="J6" s="371"/>
    </row>
    <row r="7" spans="1:10" s="14" customFormat="1" ht="15" x14ac:dyDescent="0.25">
      <c r="A7" s="345">
        <v>48030</v>
      </c>
      <c r="B7" s="295"/>
      <c r="C7" s="291"/>
      <c r="D7" s="286"/>
      <c r="E7" s="287"/>
      <c r="G7" s="293">
        <f t="shared" ref="G7:G13" si="0">YEAR(A7)</f>
        <v>2031</v>
      </c>
      <c r="H7" s="292" t="str">
        <f>IF(G7&lt;=YEAR(Deckblatt!$B$19),'Basis EK-Verzinsung'!B7,"")</f>
        <v/>
      </c>
      <c r="I7" s="292" t="str">
        <f t="shared" ref="I7:I21" si="1">IF(H7=0,H17,H7)</f>
        <v/>
      </c>
      <c r="J7" s="292" t="str">
        <f>IF((YEAR(Deckblatt!$B$19)-4)&lt;=G7,I7,"")</f>
        <v/>
      </c>
    </row>
    <row r="8" spans="1:10" s="14" customFormat="1" ht="15.75" thickBot="1" x14ac:dyDescent="0.3">
      <c r="A8" s="346">
        <v>47849</v>
      </c>
      <c r="B8" s="300"/>
      <c r="C8" s="291"/>
      <c r="D8" s="286"/>
      <c r="E8" s="287"/>
      <c r="G8" s="293">
        <f t="shared" si="0"/>
        <v>2031</v>
      </c>
      <c r="H8" s="292" t="str">
        <f>IF(G8&lt;=YEAR(Deckblatt!$B$19),'Basis EK-Verzinsung'!B8,"")</f>
        <v/>
      </c>
      <c r="I8" s="292" t="str">
        <f t="shared" si="1"/>
        <v/>
      </c>
      <c r="J8" s="292" t="str">
        <f>IF((YEAR(Deckblatt!$B$19)-4)&lt;=G8,I8,"")</f>
        <v/>
      </c>
    </row>
    <row r="9" spans="1:10" s="14" customFormat="1" ht="15" x14ac:dyDescent="0.25">
      <c r="A9" s="347">
        <v>47665</v>
      </c>
      <c r="B9" s="299"/>
      <c r="C9" s="291"/>
      <c r="D9" s="286"/>
      <c r="E9" s="287"/>
      <c r="G9" s="293">
        <f t="shared" si="0"/>
        <v>2030</v>
      </c>
      <c r="H9" s="292" t="str">
        <f>IF(G9&lt;=YEAR(Deckblatt!$B$19),'Basis EK-Verzinsung'!B9,"")</f>
        <v/>
      </c>
      <c r="I9" s="292" t="str">
        <f t="shared" si="1"/>
        <v/>
      </c>
      <c r="J9" s="292" t="str">
        <f>IF((YEAR(Deckblatt!$B$19)-4)&lt;=G9,I9,"")</f>
        <v/>
      </c>
    </row>
    <row r="10" spans="1:10" s="14" customFormat="1" ht="15.75" thickBot="1" x14ac:dyDescent="0.3">
      <c r="A10" s="346">
        <v>47484</v>
      </c>
      <c r="B10" s="300"/>
      <c r="C10" s="291"/>
      <c r="D10" s="286"/>
      <c r="E10" s="287"/>
      <c r="G10" s="293">
        <f t="shared" si="0"/>
        <v>2030</v>
      </c>
      <c r="H10" s="292" t="str">
        <f>IF(G10&lt;=YEAR(Deckblatt!$B$19),'Basis EK-Verzinsung'!B10,"")</f>
        <v/>
      </c>
      <c r="I10" s="292" t="str">
        <f t="shared" si="1"/>
        <v/>
      </c>
      <c r="J10" s="292" t="str">
        <f>IF((YEAR(Deckblatt!$B$19)-4)&lt;=G10,I10,"")</f>
        <v/>
      </c>
    </row>
    <row r="11" spans="1:10" s="14" customFormat="1" ht="15" x14ac:dyDescent="0.25">
      <c r="A11" s="347">
        <v>47300</v>
      </c>
      <c r="B11" s="299"/>
      <c r="C11" s="291"/>
      <c r="D11" s="286"/>
      <c r="E11" s="287"/>
      <c r="G11" s="293">
        <f t="shared" si="0"/>
        <v>2029</v>
      </c>
      <c r="H11" s="292" t="str">
        <f>IF(G11&lt;=YEAR(Deckblatt!$B$19),'Basis EK-Verzinsung'!B11,"")</f>
        <v/>
      </c>
      <c r="I11" s="292" t="str">
        <f t="shared" si="1"/>
        <v/>
      </c>
      <c r="J11" s="292" t="str">
        <f>IF((YEAR(Deckblatt!$B$19)-4)&lt;=G11,I11,"")</f>
        <v/>
      </c>
    </row>
    <row r="12" spans="1:10" s="14" customFormat="1" ht="15.75" thickBot="1" x14ac:dyDescent="0.3">
      <c r="A12" s="346">
        <v>47119</v>
      </c>
      <c r="B12" s="300"/>
      <c r="C12" s="291"/>
      <c r="D12" s="286"/>
      <c r="E12" s="287"/>
      <c r="G12" s="293">
        <f t="shared" si="0"/>
        <v>2029</v>
      </c>
      <c r="H12" s="292" t="str">
        <f>IF(G12&lt;=YEAR(Deckblatt!$B$19),'Basis EK-Verzinsung'!B12,"")</f>
        <v/>
      </c>
      <c r="I12" s="292" t="str">
        <f t="shared" si="1"/>
        <v/>
      </c>
      <c r="J12" s="292" t="str">
        <f>IF((YEAR(Deckblatt!$B$19)-4)&lt;=G12,I12,"")</f>
        <v/>
      </c>
    </row>
    <row r="13" spans="1:10" s="14" customFormat="1" ht="15" x14ac:dyDescent="0.25">
      <c r="A13" s="347">
        <v>46935</v>
      </c>
      <c r="B13" s="299"/>
      <c r="C13" s="291"/>
      <c r="D13" s="286"/>
      <c r="E13" s="287"/>
      <c r="G13" s="293">
        <f t="shared" si="0"/>
        <v>2028</v>
      </c>
      <c r="H13" s="292" t="str">
        <f>IF(G13&lt;=YEAR(Deckblatt!$B$19),'Basis EK-Verzinsung'!B13,"")</f>
        <v/>
      </c>
      <c r="I13" s="292" t="str">
        <f t="shared" si="1"/>
        <v/>
      </c>
      <c r="J13" s="292" t="str">
        <f>IF((YEAR(Deckblatt!$B$19)-4)&lt;=G13,I13,"")</f>
        <v/>
      </c>
    </row>
    <row r="14" spans="1:10" s="14" customFormat="1" ht="15.75" thickBot="1" x14ac:dyDescent="0.3">
      <c r="A14" s="346">
        <v>46753</v>
      </c>
      <c r="B14" s="300"/>
      <c r="C14" s="291"/>
      <c r="D14" s="286"/>
      <c r="E14" s="287"/>
      <c r="G14" s="293">
        <f t="shared" ref="G14:G32" si="2">YEAR(A14)</f>
        <v>2028</v>
      </c>
      <c r="H14" s="292" t="str">
        <f>IF(G14&lt;=YEAR(Deckblatt!$B$19),'Basis EK-Verzinsung'!B14,"")</f>
        <v/>
      </c>
      <c r="I14" s="292" t="str">
        <f t="shared" si="1"/>
        <v/>
      </c>
      <c r="J14" s="292" t="str">
        <f>IF((YEAR(Deckblatt!$B$19)-4)&lt;=G14,I14,"")</f>
        <v/>
      </c>
    </row>
    <row r="15" spans="1:10" s="14" customFormat="1" ht="15" x14ac:dyDescent="0.25">
      <c r="A15" s="347">
        <v>46569</v>
      </c>
      <c r="B15" s="299"/>
      <c r="C15" s="291"/>
      <c r="D15" s="286"/>
      <c r="E15" s="287"/>
      <c r="G15" s="293">
        <f t="shared" si="2"/>
        <v>2027</v>
      </c>
      <c r="H15" s="292" t="str">
        <f>IF(G15&lt;=YEAR(Deckblatt!$B$19),'Basis EK-Verzinsung'!B15,"")</f>
        <v/>
      </c>
      <c r="I15" s="292" t="str">
        <f t="shared" si="1"/>
        <v/>
      </c>
      <c r="J15" s="292" t="str">
        <f>IF((YEAR(Deckblatt!$B$19)-4)&lt;=G15,I15,"")</f>
        <v/>
      </c>
    </row>
    <row r="16" spans="1:10" s="14" customFormat="1" ht="15.75" thickBot="1" x14ac:dyDescent="0.3">
      <c r="A16" s="346">
        <v>46388</v>
      </c>
      <c r="B16" s="300"/>
      <c r="C16" s="291"/>
      <c r="D16" s="286"/>
      <c r="E16" s="287"/>
      <c r="G16" s="293">
        <f t="shared" si="2"/>
        <v>2027</v>
      </c>
      <c r="H16" s="292" t="str">
        <f>IF(G16&lt;=YEAR(Deckblatt!$B$19),'Basis EK-Verzinsung'!B16,"")</f>
        <v/>
      </c>
      <c r="I16" s="292" t="str">
        <f t="shared" si="1"/>
        <v/>
      </c>
      <c r="J16" s="292" t="str">
        <f>IF((YEAR(Deckblatt!$B$19)-4)&lt;=G16,I16,"")</f>
        <v/>
      </c>
    </row>
    <row r="17" spans="1:10" s="14" customFormat="1" ht="15" x14ac:dyDescent="0.25">
      <c r="A17" s="347">
        <v>46204</v>
      </c>
      <c r="B17" s="299"/>
      <c r="C17" s="291"/>
      <c r="D17" s="286"/>
      <c r="E17" s="287"/>
      <c r="G17" s="293">
        <f t="shared" si="2"/>
        <v>2026</v>
      </c>
      <c r="H17" s="292" t="str">
        <f>IF(G17&lt;=YEAR(Deckblatt!$B$19),'Basis EK-Verzinsung'!B17,"")</f>
        <v/>
      </c>
      <c r="I17" s="292" t="str">
        <f t="shared" si="1"/>
        <v/>
      </c>
      <c r="J17" s="292" t="str">
        <f>IF((YEAR(Deckblatt!$B$19)-4)&lt;=G17,I17,"")</f>
        <v/>
      </c>
    </row>
    <row r="18" spans="1:10" s="14" customFormat="1" ht="15.75" thickBot="1" x14ac:dyDescent="0.3">
      <c r="A18" s="346">
        <v>46023</v>
      </c>
      <c r="B18" s="300"/>
      <c r="C18" s="291"/>
      <c r="D18" s="286"/>
      <c r="E18" s="287"/>
      <c r="G18" s="293">
        <f t="shared" si="2"/>
        <v>2026</v>
      </c>
      <c r="H18" s="292" t="str">
        <f>IF(G18&lt;=YEAR(Deckblatt!$B$19),'Basis EK-Verzinsung'!B18,"")</f>
        <v/>
      </c>
      <c r="I18" s="292" t="str">
        <f t="shared" si="1"/>
        <v/>
      </c>
      <c r="J18" s="292" t="str">
        <f>IF((YEAR(Deckblatt!$B$19)-4)&lt;=G18,I18,"")</f>
        <v/>
      </c>
    </row>
    <row r="19" spans="1:10" s="14" customFormat="1" ht="15" x14ac:dyDescent="0.25">
      <c r="A19" s="347">
        <v>45839</v>
      </c>
      <c r="B19" s="299"/>
      <c r="C19" s="291"/>
      <c r="D19" s="286"/>
      <c r="E19" s="287"/>
      <c r="G19" s="293">
        <f t="shared" si="2"/>
        <v>2025</v>
      </c>
      <c r="H19" s="292" t="str">
        <f>IF(G19&lt;=YEAR(Deckblatt!$B$19),'Basis EK-Verzinsung'!B19,"")</f>
        <v/>
      </c>
      <c r="I19" s="292" t="str">
        <f t="shared" si="1"/>
        <v/>
      </c>
      <c r="J19" s="292" t="str">
        <f>IF((YEAR(Deckblatt!$B$19)-4)&lt;=G19,I19,"")</f>
        <v/>
      </c>
    </row>
    <row r="20" spans="1:10" s="14" customFormat="1" ht="15.75" thickBot="1" x14ac:dyDescent="0.3">
      <c r="A20" s="346">
        <v>45658</v>
      </c>
      <c r="B20" s="300"/>
      <c r="C20" s="291"/>
      <c r="D20" s="286"/>
      <c r="E20" s="287"/>
      <c r="G20" s="293">
        <f t="shared" si="2"/>
        <v>2025</v>
      </c>
      <c r="H20" s="292" t="str">
        <f>IF(G20&lt;=YEAR(Deckblatt!$B$19),'Basis EK-Verzinsung'!B20,"")</f>
        <v/>
      </c>
      <c r="I20" s="292" t="str">
        <f t="shared" si="1"/>
        <v/>
      </c>
      <c r="J20" s="292" t="str">
        <f>IF((YEAR(Deckblatt!$B$19)-4)&lt;=G20,I20,"")</f>
        <v/>
      </c>
    </row>
    <row r="21" spans="1:10" s="14" customFormat="1" ht="16.5" customHeight="1" x14ac:dyDescent="0.25">
      <c r="A21" s="347">
        <v>45474</v>
      </c>
      <c r="B21" s="299"/>
      <c r="C21" s="291"/>
      <c r="D21" s="286"/>
      <c r="E21" s="287"/>
      <c r="G21" s="293">
        <f t="shared" si="2"/>
        <v>2024</v>
      </c>
      <c r="H21" s="292" t="str">
        <f>IF(G21&lt;=YEAR(Deckblatt!$B$19),'Basis EK-Verzinsung'!B21,"")</f>
        <v/>
      </c>
      <c r="I21" s="292" t="str">
        <f t="shared" si="1"/>
        <v/>
      </c>
      <c r="J21" s="292" t="str">
        <f>IF((YEAR(Deckblatt!$B$19)-4)&lt;=G21,I21,"")</f>
        <v/>
      </c>
    </row>
    <row r="22" spans="1:10" s="14" customFormat="1" ht="15.75" thickBot="1" x14ac:dyDescent="0.3">
      <c r="A22" s="346">
        <v>45292</v>
      </c>
      <c r="B22" s="300"/>
      <c r="C22" s="291"/>
      <c r="D22" s="286"/>
      <c r="E22" s="287"/>
      <c r="G22" s="293">
        <f t="shared" si="2"/>
        <v>2024</v>
      </c>
      <c r="H22" s="292" t="str">
        <f>IF(G22&lt;=YEAR(Deckblatt!$B$19),'Basis EK-Verzinsung'!B22,"")</f>
        <v/>
      </c>
      <c r="I22" s="292" t="str">
        <f>IF(H22=0,H32,H22)</f>
        <v/>
      </c>
      <c r="J22" s="292" t="str">
        <f>IF((YEAR(Deckblatt!$B$19)-4)&lt;=G22,I22,"")</f>
        <v/>
      </c>
    </row>
    <row r="23" spans="1:10" s="14" customFormat="1" ht="15" x14ac:dyDescent="0.25">
      <c r="A23" s="347">
        <v>45108</v>
      </c>
      <c r="B23" s="299">
        <v>3.1199999999999999E-2</v>
      </c>
      <c r="C23" s="291"/>
      <c r="D23" s="286"/>
      <c r="E23" s="287"/>
      <c r="G23" s="293">
        <f t="shared" si="2"/>
        <v>2023</v>
      </c>
      <c r="H23" s="292">
        <f>IF(G23&lt;=YEAR(Deckblatt!$B$19),'Basis EK-Verzinsung'!B23,"")</f>
        <v>3.1199999999999999E-2</v>
      </c>
      <c r="I23" s="292">
        <f>IF(H23=0,H33,H23)</f>
        <v>3.1199999999999999E-2</v>
      </c>
      <c r="J23" s="292">
        <f>IF((YEAR(Deckblatt!$B$19)-4)&lt;=G23,I23,"")</f>
        <v>3.1199999999999999E-2</v>
      </c>
    </row>
    <row r="24" spans="1:10" s="14" customFormat="1" ht="15.75" thickBot="1" x14ac:dyDescent="0.3">
      <c r="A24" s="346">
        <v>44927</v>
      </c>
      <c r="B24" s="300">
        <v>1.6199999999999999E-2</v>
      </c>
      <c r="C24" s="291"/>
      <c r="D24" s="286"/>
      <c r="E24" s="290"/>
      <c r="G24" s="293">
        <f t="shared" si="2"/>
        <v>2023</v>
      </c>
      <c r="H24" s="292">
        <f>IF(G24&lt;=YEAR(Deckblatt!$B$19),'Basis EK-Verzinsung'!B24,"")</f>
        <v>1.6199999999999999E-2</v>
      </c>
      <c r="I24" s="292">
        <f t="shared" ref="I24:I34" si="3">IF(H24=0,H34,H24)</f>
        <v>1.6199999999999999E-2</v>
      </c>
      <c r="J24" s="292">
        <f>IF((YEAR(Deckblatt!$B$19)-4)&lt;=G24,I24,"")</f>
        <v>1.6199999999999999E-2</v>
      </c>
    </row>
    <row r="25" spans="1:10" s="14" customFormat="1" ht="16.5" customHeight="1" x14ac:dyDescent="0.25">
      <c r="A25" s="347">
        <v>44743</v>
      </c>
      <c r="B25" s="299">
        <v>-8.8000000000000005E-3</v>
      </c>
      <c r="C25" s="291"/>
      <c r="D25" s="286"/>
      <c r="E25" s="287"/>
      <c r="G25" s="293">
        <f t="shared" si="2"/>
        <v>2022</v>
      </c>
      <c r="H25" s="292">
        <f>IF(G25&lt;=YEAR(Deckblatt!$B$19),'Basis EK-Verzinsung'!B25,"")</f>
        <v>-8.8000000000000005E-3</v>
      </c>
      <c r="I25" s="292">
        <f t="shared" si="3"/>
        <v>-8.8000000000000005E-3</v>
      </c>
      <c r="J25" s="292">
        <f>IF((YEAR(Deckblatt!$B$19)-4)&lt;=G25,I25,"")</f>
        <v>-8.8000000000000005E-3</v>
      </c>
    </row>
    <row r="26" spans="1:10" s="14" customFormat="1" ht="15.75" thickBot="1" x14ac:dyDescent="0.3">
      <c r="A26" s="346">
        <v>44562</v>
      </c>
      <c r="B26" s="300">
        <v>-8.8000000000000005E-3</v>
      </c>
      <c r="C26" s="291"/>
      <c r="D26" s="286"/>
      <c r="E26" s="287"/>
      <c r="G26" s="293">
        <f t="shared" si="2"/>
        <v>2022</v>
      </c>
      <c r="H26" s="292">
        <f>IF(G26&lt;=YEAR(Deckblatt!$B$19),'Basis EK-Verzinsung'!B26,"")</f>
        <v>-8.8000000000000005E-3</v>
      </c>
      <c r="I26" s="292">
        <f t="shared" si="3"/>
        <v>-8.8000000000000005E-3</v>
      </c>
      <c r="J26" s="292">
        <f>IF((YEAR(Deckblatt!$B$19)-4)&lt;=G26,I26,"")</f>
        <v>-8.8000000000000005E-3</v>
      </c>
    </row>
    <row r="27" spans="1:10" s="14" customFormat="1" ht="15" x14ac:dyDescent="0.25">
      <c r="A27" s="347">
        <v>44378</v>
      </c>
      <c r="B27" s="299">
        <v>-8.8000000000000005E-3</v>
      </c>
      <c r="C27" s="291"/>
      <c r="D27" s="286"/>
      <c r="E27" s="287"/>
      <c r="G27" s="293">
        <f t="shared" si="2"/>
        <v>2021</v>
      </c>
      <c r="H27" s="292">
        <f>IF(G27&lt;=YEAR(Deckblatt!$B$19),'Basis EK-Verzinsung'!B27,"")</f>
        <v>-8.8000000000000005E-3</v>
      </c>
      <c r="I27" s="292">
        <f t="shared" si="3"/>
        <v>-8.8000000000000005E-3</v>
      </c>
      <c r="J27" s="292">
        <f>IF((YEAR(Deckblatt!$B$19)-4)&lt;=G27,I27,"")</f>
        <v>-8.8000000000000005E-3</v>
      </c>
    </row>
    <row r="28" spans="1:10" s="14" customFormat="1" ht="15.75" thickBot="1" x14ac:dyDescent="0.3">
      <c r="A28" s="346">
        <v>44197</v>
      </c>
      <c r="B28" s="300">
        <v>-8.8000000000000005E-3</v>
      </c>
      <c r="C28" s="291"/>
      <c r="D28" s="286"/>
      <c r="E28" s="287"/>
      <c r="G28" s="293">
        <f t="shared" si="2"/>
        <v>2021</v>
      </c>
      <c r="H28" s="292">
        <f>IF(G28&lt;=YEAR(Deckblatt!$B$19),'Basis EK-Verzinsung'!B28,"")</f>
        <v>-8.8000000000000005E-3</v>
      </c>
      <c r="I28" s="292">
        <f t="shared" si="3"/>
        <v>-8.8000000000000005E-3</v>
      </c>
      <c r="J28" s="292">
        <f>IF((YEAR(Deckblatt!$B$19)-4)&lt;=G28,I28,"")</f>
        <v>-8.8000000000000005E-3</v>
      </c>
    </row>
    <row r="29" spans="1:10" s="14" customFormat="1" ht="15" x14ac:dyDescent="0.25">
      <c r="A29" s="347">
        <v>44013</v>
      </c>
      <c r="B29" s="299">
        <v>-8.8000000000000005E-3</v>
      </c>
      <c r="C29" s="291"/>
      <c r="D29" s="286"/>
      <c r="E29" s="287"/>
      <c r="G29" s="293">
        <f t="shared" si="2"/>
        <v>2020</v>
      </c>
      <c r="H29" s="292">
        <f>IF(G29&lt;=YEAR(Deckblatt!$B$19),'Basis EK-Verzinsung'!B29,"")</f>
        <v>-8.8000000000000005E-3</v>
      </c>
      <c r="I29" s="292">
        <f t="shared" si="3"/>
        <v>-8.8000000000000005E-3</v>
      </c>
      <c r="J29" s="292">
        <f>IF((YEAR(Deckblatt!$B$19)-4)&lt;=G29,I29,"")</f>
        <v>-8.8000000000000005E-3</v>
      </c>
    </row>
    <row r="30" spans="1:10" s="14" customFormat="1" ht="15.75" thickBot="1" x14ac:dyDescent="0.3">
      <c r="A30" s="346">
        <v>43831</v>
      </c>
      <c r="B30" s="300">
        <v>-8.8000000000000005E-3</v>
      </c>
      <c r="C30" s="291"/>
      <c r="D30" s="286"/>
      <c r="E30" s="287"/>
      <c r="G30" s="293">
        <f t="shared" si="2"/>
        <v>2020</v>
      </c>
      <c r="H30" s="292">
        <f>IF(G30&lt;=YEAR(Deckblatt!$B$19),'Basis EK-Verzinsung'!B30,"")</f>
        <v>-8.8000000000000005E-3</v>
      </c>
      <c r="I30" s="292">
        <f t="shared" si="3"/>
        <v>-8.8000000000000005E-3</v>
      </c>
      <c r="J30" s="292">
        <f>IF((YEAR(Deckblatt!$B$19)-4)&lt;=G30,I30,"")</f>
        <v>-8.8000000000000005E-3</v>
      </c>
    </row>
    <row r="31" spans="1:10" s="14" customFormat="1" ht="15" x14ac:dyDescent="0.25">
      <c r="A31" s="347">
        <v>43647</v>
      </c>
      <c r="B31" s="299">
        <v>-8.8000000000000005E-3</v>
      </c>
      <c r="C31" s="291"/>
      <c r="D31" s="286"/>
      <c r="E31" s="287"/>
      <c r="G31" s="293">
        <f t="shared" si="2"/>
        <v>2019</v>
      </c>
      <c r="H31" s="292">
        <f>IF(G31&lt;=YEAR(Deckblatt!$B$19),'Basis EK-Verzinsung'!B31,"")</f>
        <v>-8.8000000000000005E-3</v>
      </c>
      <c r="I31" s="292">
        <f t="shared" si="3"/>
        <v>-8.8000000000000005E-3</v>
      </c>
      <c r="J31" s="292">
        <f>IF((YEAR(Deckblatt!$B$19)-4)&lt;=G31,I31,"")</f>
        <v>-8.8000000000000005E-3</v>
      </c>
    </row>
    <row r="32" spans="1:10" s="14" customFormat="1" ht="15.75" thickBot="1" x14ac:dyDescent="0.3">
      <c r="A32" s="346">
        <v>43466</v>
      </c>
      <c r="B32" s="300">
        <v>-8.8000000000000005E-3</v>
      </c>
      <c r="C32" s="291"/>
      <c r="D32" s="286"/>
      <c r="E32" s="287"/>
      <c r="G32" s="293">
        <f t="shared" si="2"/>
        <v>2019</v>
      </c>
      <c r="H32" s="292">
        <f>IF(G32&lt;=YEAR(Deckblatt!$B$19),'Basis EK-Verzinsung'!B32,"")</f>
        <v>-8.8000000000000005E-3</v>
      </c>
      <c r="I32" s="292">
        <f t="shared" si="3"/>
        <v>-8.8000000000000005E-3</v>
      </c>
      <c r="J32" s="292">
        <f>IF((YEAR(Deckblatt!$B$19)-4)&lt;=G32,I32,"")</f>
        <v>-8.8000000000000005E-3</v>
      </c>
    </row>
    <row r="33" spans="1:10" s="14" customFormat="1" ht="15" x14ac:dyDescent="0.25">
      <c r="A33" s="347">
        <v>43282</v>
      </c>
      <c r="B33" s="299">
        <v>-8.8000000000000005E-3</v>
      </c>
      <c r="C33" s="291"/>
      <c r="D33" s="286"/>
      <c r="E33" s="287"/>
      <c r="G33" s="293">
        <f t="shared" ref="G33:G34" si="4">YEAR(A33)</f>
        <v>2018</v>
      </c>
      <c r="H33" s="292">
        <f>IF(G33&lt;=YEAR(Deckblatt!$B$19),'Basis EK-Verzinsung'!B33,"")</f>
        <v>-8.8000000000000005E-3</v>
      </c>
      <c r="I33" s="292">
        <f t="shared" si="3"/>
        <v>-8.8000000000000005E-3</v>
      </c>
      <c r="J33" s="292" t="str">
        <f>IF((YEAR(Deckblatt!$B$19)-4)&lt;=G33,I33,"")</f>
        <v/>
      </c>
    </row>
    <row r="34" spans="1:10" s="14" customFormat="1" ht="15.75" thickBot="1" x14ac:dyDescent="0.3">
      <c r="A34" s="346">
        <v>43101</v>
      </c>
      <c r="B34" s="300">
        <v>-8.8000000000000005E-3</v>
      </c>
      <c r="C34" s="291"/>
      <c r="D34" s="286"/>
      <c r="E34" s="287"/>
      <c r="G34" s="293">
        <f t="shared" si="4"/>
        <v>2018</v>
      </c>
      <c r="H34" s="292">
        <f>IF(G34&lt;=YEAR(Deckblatt!$B$19),'Basis EK-Verzinsung'!B34,"")</f>
        <v>-8.8000000000000005E-3</v>
      </c>
      <c r="I34" s="292">
        <f t="shared" si="3"/>
        <v>-8.8000000000000005E-3</v>
      </c>
      <c r="J34" s="292" t="str">
        <f>IF((YEAR(Deckblatt!$B$19)-4)&lt;=G34,I34,"")</f>
        <v/>
      </c>
    </row>
    <row r="35" spans="1:10" s="14" customFormat="1" ht="15" x14ac:dyDescent="0.25">
      <c r="A35" s="286"/>
      <c r="B35" s="286"/>
      <c r="C35" s="286"/>
      <c r="D35" s="286"/>
      <c r="E35" s="287"/>
      <c r="G35" s="294"/>
    </row>
    <row r="36" spans="1:10" x14ac:dyDescent="0.2">
      <c r="B36" s="16"/>
    </row>
    <row r="37" spans="1:10" x14ac:dyDescent="0.2">
      <c r="B37" s="16"/>
    </row>
    <row r="38" spans="1:10" x14ac:dyDescent="0.2">
      <c r="B38" s="16"/>
    </row>
    <row r="39" spans="1:10" x14ac:dyDescent="0.2">
      <c r="B39" s="16"/>
    </row>
    <row r="40" spans="1:10" x14ac:dyDescent="0.2">
      <c r="B40" s="16"/>
    </row>
    <row r="41" spans="1:10" x14ac:dyDescent="0.2">
      <c r="B41" s="16"/>
    </row>
    <row r="42" spans="1:10" x14ac:dyDescent="0.2">
      <c r="B42" s="16"/>
    </row>
    <row r="43" spans="1:10" x14ac:dyDescent="0.2">
      <c r="B43" s="16"/>
    </row>
    <row r="44" spans="1:10" x14ac:dyDescent="0.2">
      <c r="B44" s="16"/>
    </row>
    <row r="45" spans="1:10" x14ac:dyDescent="0.2">
      <c r="B45" s="16"/>
    </row>
    <row r="46" spans="1:10" x14ac:dyDescent="0.2">
      <c r="B46" s="16"/>
    </row>
    <row r="47" spans="1:10" x14ac:dyDescent="0.2">
      <c r="B47" s="16"/>
    </row>
    <row r="48" spans="1:10" x14ac:dyDescent="0.2">
      <c r="B48" s="16"/>
    </row>
    <row r="49" spans="2:2" x14ac:dyDescent="0.2">
      <c r="B49" s="16"/>
    </row>
    <row r="50" spans="2:2" x14ac:dyDescent="0.2">
      <c r="B50" s="16"/>
    </row>
    <row r="51" spans="2:2" x14ac:dyDescent="0.2">
      <c r="B51" s="16"/>
    </row>
    <row r="52" spans="2:2" x14ac:dyDescent="0.2">
      <c r="B52" s="16"/>
    </row>
    <row r="53" spans="2:2" x14ac:dyDescent="0.2">
      <c r="B53" s="16"/>
    </row>
    <row r="54" spans="2:2" x14ac:dyDescent="0.2">
      <c r="B54" s="16"/>
    </row>
    <row r="55" spans="2:2" x14ac:dyDescent="0.2">
      <c r="B55" s="16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</sheetData>
  <mergeCells count="3">
    <mergeCell ref="G6:J6"/>
    <mergeCell ref="A2:F2"/>
    <mergeCell ref="A3:F3"/>
  </mergeCells>
  <hyperlinks>
    <hyperlink ref="A3" r:id="rId1" xr:uid="{00000000-0004-0000-09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&amp;L&amp;8&amp;Z&amp;F&amp;A&amp;R&amp;8&amp;P v.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I63"/>
  <sheetViews>
    <sheetView tabSelected="1" view="pageBreakPreview" topLeftCell="A22" zoomScaleNormal="100" zoomScaleSheetLayoutView="100" workbookViewId="0">
      <selection activeCell="D58" sqref="D58"/>
    </sheetView>
  </sheetViews>
  <sheetFormatPr baseColWidth="10" defaultColWidth="11.42578125" defaultRowHeight="12" x14ac:dyDescent="0.25"/>
  <cols>
    <col min="1" max="1" width="11.42578125" style="1"/>
    <col min="2" max="2" width="11.42578125" style="4"/>
    <col min="3" max="3" width="11.42578125" style="1"/>
    <col min="4" max="4" width="77.7109375" style="1" customWidth="1"/>
    <col min="5" max="5" width="11.42578125" style="1"/>
    <col min="6" max="6" width="6.28515625" style="1" customWidth="1"/>
    <col min="7" max="7" width="11.42578125" style="1"/>
    <col min="8" max="8" width="0.5703125" style="1" customWidth="1"/>
    <col min="9" max="9" width="15.140625" style="1" hidden="1" customWidth="1"/>
    <col min="10" max="16384" width="11.42578125" style="1"/>
  </cols>
  <sheetData>
    <row r="1" spans="1:5" ht="15" x14ac:dyDescent="0.25">
      <c r="A1" t="s">
        <v>80</v>
      </c>
      <c r="B1" s="18"/>
      <c r="C1" s="3"/>
    </row>
    <row r="2" spans="1:5" ht="15" x14ac:dyDescent="0.25">
      <c r="A2"/>
    </row>
    <row r="3" spans="1:5" x14ac:dyDescent="0.25">
      <c r="A3" s="19">
        <v>1972</v>
      </c>
      <c r="B3" s="20">
        <v>28.9</v>
      </c>
      <c r="E3" s="205"/>
    </row>
    <row r="4" spans="1:5" ht="12.75" x14ac:dyDescent="0.2">
      <c r="A4" s="21">
        <v>1973</v>
      </c>
      <c r="B4" s="20">
        <v>30.5</v>
      </c>
    </row>
    <row r="5" spans="1:5" ht="12.75" x14ac:dyDescent="0.2">
      <c r="A5" s="21">
        <v>1974</v>
      </c>
      <c r="B5" s="20">
        <v>32.1</v>
      </c>
    </row>
    <row r="6" spans="1:5" ht="12.75" x14ac:dyDescent="0.2">
      <c r="A6" s="21">
        <v>1975</v>
      </c>
      <c r="B6" s="20">
        <v>32.6</v>
      </c>
    </row>
    <row r="7" spans="1:5" ht="12.75" x14ac:dyDescent="0.2">
      <c r="A7" s="21">
        <v>1976</v>
      </c>
      <c r="B7" s="20">
        <v>33.6</v>
      </c>
    </row>
    <row r="8" spans="1:5" ht="12.75" x14ac:dyDescent="0.2">
      <c r="A8" s="21">
        <v>1977</v>
      </c>
      <c r="B8" s="20">
        <v>35.299999999999997</v>
      </c>
    </row>
    <row r="9" spans="1:5" ht="12.75" x14ac:dyDescent="0.2">
      <c r="A9" s="21">
        <v>1978</v>
      </c>
      <c r="B9" s="20">
        <v>37.6</v>
      </c>
    </row>
    <row r="10" spans="1:5" ht="12.75" x14ac:dyDescent="0.2">
      <c r="A10" s="21">
        <v>1979</v>
      </c>
      <c r="B10" s="20">
        <v>41.2</v>
      </c>
      <c r="C10" s="204"/>
    </row>
    <row r="11" spans="1:5" ht="12.75" x14ac:dyDescent="0.2">
      <c r="A11" s="21">
        <v>1980</v>
      </c>
      <c r="B11" s="20">
        <v>45.8</v>
      </c>
    </row>
    <row r="12" spans="1:5" ht="12.75" x14ac:dyDescent="0.2">
      <c r="A12" s="21">
        <v>1981</v>
      </c>
      <c r="B12" s="20">
        <v>48.7</v>
      </c>
    </row>
    <row r="13" spans="1:5" ht="12.75" x14ac:dyDescent="0.2">
      <c r="A13" s="21">
        <v>1982</v>
      </c>
      <c r="B13" s="20">
        <v>50.5</v>
      </c>
    </row>
    <row r="14" spans="1:5" ht="12.75" x14ac:dyDescent="0.2">
      <c r="A14" s="21">
        <v>1983</v>
      </c>
      <c r="B14" s="20">
        <v>51.7</v>
      </c>
    </row>
    <row r="15" spans="1:5" ht="12.75" x14ac:dyDescent="0.2">
      <c r="A15" s="21">
        <v>1984</v>
      </c>
      <c r="B15" s="20">
        <v>53.2</v>
      </c>
    </row>
    <row r="16" spans="1:5" ht="12.75" x14ac:dyDescent="0.2">
      <c r="A16" s="21">
        <v>1985</v>
      </c>
      <c r="B16" s="20">
        <v>53.9</v>
      </c>
    </row>
    <row r="17" spans="1:2" ht="12.75" x14ac:dyDescent="0.2">
      <c r="A17" s="21">
        <v>1986</v>
      </c>
      <c r="B17" s="20">
        <v>55</v>
      </c>
    </row>
    <row r="18" spans="1:2" ht="12.75" x14ac:dyDescent="0.2">
      <c r="A18" s="21">
        <v>1987</v>
      </c>
      <c r="B18" s="20">
        <v>56.1</v>
      </c>
    </row>
    <row r="19" spans="1:2" ht="12.75" x14ac:dyDescent="0.2">
      <c r="A19" s="21">
        <v>1988</v>
      </c>
      <c r="B19" s="20">
        <v>57.3</v>
      </c>
    </row>
    <row r="20" spans="1:2" ht="12.75" x14ac:dyDescent="0.2">
      <c r="A20" s="21">
        <v>1989</v>
      </c>
      <c r="B20" s="20">
        <v>59.7</v>
      </c>
    </row>
    <row r="21" spans="1:2" ht="12.75" x14ac:dyDescent="0.2">
      <c r="A21" s="21">
        <v>1990</v>
      </c>
      <c r="B21" s="20">
        <v>63.7</v>
      </c>
    </row>
    <row r="22" spans="1:2" ht="12.75" x14ac:dyDescent="0.2">
      <c r="A22" s="21">
        <v>1991</v>
      </c>
      <c r="B22" s="20">
        <v>68.099999999999994</v>
      </c>
    </row>
    <row r="23" spans="1:2" ht="12.75" x14ac:dyDescent="0.2">
      <c r="A23" s="21">
        <v>1992</v>
      </c>
      <c r="B23" s="20">
        <v>71.900000000000006</v>
      </c>
    </row>
    <row r="24" spans="1:2" ht="12.75" x14ac:dyDescent="0.2">
      <c r="A24" s="21">
        <v>1993</v>
      </c>
      <c r="B24" s="20">
        <v>75.2</v>
      </c>
    </row>
    <row r="25" spans="1:2" ht="12.75" x14ac:dyDescent="0.2">
      <c r="A25" s="21">
        <v>1994</v>
      </c>
      <c r="B25" s="20">
        <v>76.3</v>
      </c>
    </row>
    <row r="26" spans="1:2" ht="12.75" x14ac:dyDescent="0.2">
      <c r="A26" s="21">
        <v>1995</v>
      </c>
      <c r="B26" s="20">
        <v>77.900000000000006</v>
      </c>
    </row>
    <row r="27" spans="1:2" ht="12.75" x14ac:dyDescent="0.2">
      <c r="A27" s="21">
        <v>1996</v>
      </c>
      <c r="B27" s="20">
        <v>77.099999999999994</v>
      </c>
    </row>
    <row r="28" spans="1:2" ht="12.75" x14ac:dyDescent="0.2">
      <c r="A28" s="21">
        <v>1997</v>
      </c>
      <c r="B28" s="20">
        <v>76.5</v>
      </c>
    </row>
    <row r="29" spans="1:2" ht="12.75" x14ac:dyDescent="0.2">
      <c r="A29" s="21">
        <v>1998</v>
      </c>
      <c r="B29" s="20">
        <v>76.400000000000006</v>
      </c>
    </row>
    <row r="30" spans="1:2" ht="13.5" customHeight="1" x14ac:dyDescent="0.2">
      <c r="A30" s="21">
        <v>1999</v>
      </c>
      <c r="B30" s="20">
        <v>76.400000000000006</v>
      </c>
    </row>
    <row r="31" spans="1:2" ht="13.5" customHeight="1" x14ac:dyDescent="0.2">
      <c r="A31" s="21">
        <v>2000</v>
      </c>
      <c r="B31" s="20">
        <v>77.3</v>
      </c>
    </row>
    <row r="32" spans="1:2" ht="13.5" customHeight="1" x14ac:dyDescent="0.2">
      <c r="A32" s="21">
        <v>2001</v>
      </c>
      <c r="B32" s="20">
        <v>77.7</v>
      </c>
    </row>
    <row r="33" spans="1:5" ht="12.75" x14ac:dyDescent="0.2">
      <c r="A33" s="21">
        <v>2002</v>
      </c>
      <c r="B33" s="20">
        <v>77.8</v>
      </c>
    </row>
    <row r="34" spans="1:5" ht="12.75" x14ac:dyDescent="0.2">
      <c r="A34" s="21">
        <v>2003</v>
      </c>
      <c r="B34" s="20">
        <v>77.7</v>
      </c>
    </row>
    <row r="35" spans="1:5" ht="12.75" x14ac:dyDescent="0.2">
      <c r="A35" s="21">
        <v>2004</v>
      </c>
      <c r="B35" s="20">
        <v>78.5</v>
      </c>
    </row>
    <row r="36" spans="1:5" ht="12.75" x14ac:dyDescent="0.2">
      <c r="A36" s="21">
        <v>2005</v>
      </c>
      <c r="B36" s="20">
        <v>78.8</v>
      </c>
    </row>
    <row r="37" spans="1:5" ht="12.75" x14ac:dyDescent="0.2">
      <c r="A37" s="21">
        <v>2006</v>
      </c>
      <c r="B37" s="20">
        <v>80.2</v>
      </c>
    </row>
    <row r="38" spans="1:5" ht="12.75" x14ac:dyDescent="0.2">
      <c r="A38" s="21">
        <v>2007</v>
      </c>
      <c r="B38" s="20">
        <v>85.8</v>
      </c>
    </row>
    <row r="39" spans="1:5" ht="12.75" x14ac:dyDescent="0.2">
      <c r="A39" s="21">
        <v>2008</v>
      </c>
      <c r="B39" s="20">
        <v>88.4</v>
      </c>
      <c r="D39" s="333" t="s">
        <v>131</v>
      </c>
    </row>
    <row r="40" spans="1:5" ht="12.75" x14ac:dyDescent="0.2">
      <c r="A40" s="21">
        <v>2009</v>
      </c>
      <c r="B40" s="20">
        <v>89</v>
      </c>
      <c r="E40" s="334"/>
    </row>
    <row r="41" spans="1:5" ht="12.75" x14ac:dyDescent="0.2">
      <c r="A41" s="21">
        <v>2010</v>
      </c>
      <c r="B41" s="20">
        <v>89.5</v>
      </c>
      <c r="D41" s="333" t="s">
        <v>126</v>
      </c>
      <c r="E41" s="334"/>
    </row>
    <row r="42" spans="1:5" ht="12.75" x14ac:dyDescent="0.2">
      <c r="A42" s="21">
        <v>2011</v>
      </c>
      <c r="B42" s="20">
        <v>92.1</v>
      </c>
    </row>
    <row r="43" spans="1:5" ht="12.75" x14ac:dyDescent="0.2">
      <c r="A43" s="21">
        <v>2012</v>
      </c>
      <c r="B43" s="20">
        <v>94.5</v>
      </c>
      <c r="D43" s="334" t="s">
        <v>127</v>
      </c>
      <c r="E43" s="335">
        <v>20.399999999999999</v>
      </c>
    </row>
    <row r="44" spans="1:5" ht="12.75" x14ac:dyDescent="0.2">
      <c r="A44" s="21">
        <v>2013</v>
      </c>
      <c r="B44" s="20">
        <v>96.5</v>
      </c>
      <c r="D44" s="334" t="s">
        <v>128</v>
      </c>
      <c r="E44" s="335">
        <v>9.8000000000000007</v>
      </c>
    </row>
    <row r="45" spans="1:5" ht="12.75" x14ac:dyDescent="0.2">
      <c r="A45" s="21">
        <v>2014</v>
      </c>
      <c r="B45" s="20">
        <v>98.5</v>
      </c>
      <c r="D45" s="334" t="s">
        <v>129</v>
      </c>
      <c r="E45" s="342">
        <v>1.6</v>
      </c>
    </row>
    <row r="46" spans="1:5" ht="12.75" x14ac:dyDescent="0.2">
      <c r="A46" s="21">
        <v>2015</v>
      </c>
      <c r="B46" s="20">
        <v>100</v>
      </c>
      <c r="E46" s="340"/>
    </row>
    <row r="47" spans="1:5" ht="12.75" x14ac:dyDescent="0.2">
      <c r="A47" s="21">
        <v>2016</v>
      </c>
      <c r="B47" s="20">
        <v>102.1</v>
      </c>
      <c r="D47" s="334" t="s">
        <v>130</v>
      </c>
      <c r="E47" s="341">
        <f>SUM(E43:E45)</f>
        <v>31.8</v>
      </c>
    </row>
    <row r="48" spans="1:5" ht="12.75" x14ac:dyDescent="0.2">
      <c r="A48" s="21">
        <v>2017</v>
      </c>
      <c r="B48" s="20">
        <v>105.5</v>
      </c>
    </row>
    <row r="49" spans="1:9" ht="13.5" thickBot="1" x14ac:dyDescent="0.25">
      <c r="A49" s="21">
        <v>2018</v>
      </c>
      <c r="B49" s="20">
        <v>110.4</v>
      </c>
      <c r="D49" s="332" t="s">
        <v>15</v>
      </c>
      <c r="E49" s="339">
        <f>E47/3</f>
        <v>10.6</v>
      </c>
    </row>
    <row r="50" spans="1:9" ht="13.5" thickTop="1" x14ac:dyDescent="0.2">
      <c r="A50" s="21">
        <v>2019</v>
      </c>
      <c r="B50" s="22">
        <v>115.4</v>
      </c>
    </row>
    <row r="51" spans="1:9" ht="12.75" x14ac:dyDescent="0.2">
      <c r="A51" s="21">
        <v>2020</v>
      </c>
      <c r="B51" s="22">
        <v>117</v>
      </c>
      <c r="D51" s="23"/>
    </row>
    <row r="52" spans="1:9" ht="12.75" x14ac:dyDescent="0.2">
      <c r="A52" s="21">
        <v>2021</v>
      </c>
      <c r="B52" s="22">
        <v>126.8</v>
      </c>
      <c r="D52" s="23"/>
      <c r="E52" s="24"/>
    </row>
    <row r="53" spans="1:9" ht="12.75" x14ac:dyDescent="0.2">
      <c r="A53" s="21">
        <v>2022</v>
      </c>
      <c r="B53" s="20">
        <v>147.19999999999999</v>
      </c>
      <c r="C53" s="214"/>
      <c r="D53" s="23"/>
      <c r="E53" s="24"/>
    </row>
    <row r="54" spans="1:9" ht="12.75" x14ac:dyDescent="0.2">
      <c r="A54" s="21">
        <v>2023</v>
      </c>
      <c r="B54" s="289">
        <f>B53+E49</f>
        <v>157.79999999999998</v>
      </c>
      <c r="C54" s="210"/>
      <c r="D54" s="210"/>
      <c r="E54" s="336"/>
      <c r="F54" s="210"/>
      <c r="G54" s="210"/>
      <c r="H54" s="210"/>
      <c r="I54" s="210"/>
    </row>
    <row r="55" spans="1:9" ht="12.75" x14ac:dyDescent="0.2">
      <c r="A55" s="21">
        <v>2024</v>
      </c>
      <c r="B55" s="289">
        <f>B54</f>
        <v>157.79999999999998</v>
      </c>
      <c r="C55" s="210"/>
      <c r="E55" s="337"/>
      <c r="G55" s="210"/>
      <c r="H55" s="210"/>
      <c r="I55" s="210"/>
    </row>
    <row r="56" spans="1:9" ht="12.75" x14ac:dyDescent="0.2">
      <c r="A56" s="21">
        <v>2025</v>
      </c>
      <c r="B56" s="289"/>
      <c r="C56" s="210"/>
      <c r="D56" s="3"/>
      <c r="E56" s="337"/>
      <c r="G56" s="210"/>
      <c r="H56" s="210"/>
      <c r="I56" s="210"/>
    </row>
    <row r="57" spans="1:9" ht="12.75" x14ac:dyDescent="0.2">
      <c r="A57" s="21">
        <v>2026</v>
      </c>
      <c r="B57" s="289"/>
    </row>
    <row r="58" spans="1:9" ht="12.75" x14ac:dyDescent="0.2">
      <c r="A58" s="21">
        <v>2027</v>
      </c>
      <c r="B58" s="338"/>
    </row>
    <row r="59" spans="1:9" ht="12.75" x14ac:dyDescent="0.2">
      <c r="A59" s="21">
        <v>2028</v>
      </c>
      <c r="B59" s="338"/>
    </row>
    <row r="60" spans="1:9" ht="12.75" x14ac:dyDescent="0.2">
      <c r="A60" s="21">
        <v>2029</v>
      </c>
      <c r="B60" s="338"/>
    </row>
    <row r="61" spans="1:9" ht="12.75" x14ac:dyDescent="0.2">
      <c r="A61" s="21">
        <v>2030</v>
      </c>
      <c r="B61" s="338"/>
    </row>
    <row r="62" spans="1:9" ht="12.75" x14ac:dyDescent="0.2">
      <c r="A62" s="21">
        <v>2031</v>
      </c>
      <c r="B62" s="338"/>
    </row>
    <row r="63" spans="1:9" x14ac:dyDescent="0.15">
      <c r="C63" s="211" t="s">
        <v>83</v>
      </c>
      <c r="D63" s="4"/>
    </row>
  </sheetData>
  <phoneticPr fontId="18" type="noConversion"/>
  <hyperlinks>
    <hyperlink ref="C63" r:id="rId1" display="https://www.statistik.bayern.de/mam/produkte/veroffentlichungen/statistische_berichte/m1400c_202244.pdf" xr:uid="{AD59AEEB-5DD0-4323-8D9E-78204DB09AC9}"/>
  </hyperlinks>
  <pageMargins left="0.51181102362204722" right="0.31496062992125984" top="0.78740157480314965" bottom="0.78740157480314965" header="0.31496062992125984" footer="0.31496062992125984"/>
  <pageSetup paperSize="9" scale="66" orientation="portrait" r:id="rId2"/>
  <headerFooter>
    <oddFooter>&amp;L&amp;8&amp;Z&amp;F&amp;A&amp;R&amp;8&amp;P v.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Deckblatt</vt:lpstr>
      <vt:lpstr>Geb. u. sonstige Anlagegüter</vt:lpstr>
      <vt:lpstr>Zus.Geb. u. sonst. Anlagegüter</vt:lpstr>
      <vt:lpstr>Fremdkapital</vt:lpstr>
      <vt:lpstr>Miete, Pacht, Leasing, Erbbau</vt:lpstr>
      <vt:lpstr>Mieteinnahmen</vt:lpstr>
      <vt:lpstr>Basis EK-Verzinsung</vt:lpstr>
      <vt:lpstr>Basis Indexierung</vt:lpstr>
      <vt:lpstr>'Basis EK-Verzinsung'!Druckbereich</vt:lpstr>
      <vt:lpstr>'Basis Indexierung'!Druckbereich</vt:lpstr>
      <vt:lpstr>'Miete, Pacht, Leasing, Erbbau'!Druckbereich</vt:lpstr>
      <vt:lpstr>Mieteinnahmen!Druckbereich</vt:lpstr>
    </vt:vector>
  </TitlesOfParts>
  <Company>Bezirk Oberfranken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Martin.Bernhauer@regens-wagner.de</dc:creator>
  <cp:lastModifiedBy>Sr. Antonia</cp:lastModifiedBy>
  <cp:lastPrinted>2023-12-21T19:30:17Z</cp:lastPrinted>
  <dcterms:created xsi:type="dcterms:W3CDTF">2020-02-10T09:43:08Z</dcterms:created>
  <dcterms:modified xsi:type="dcterms:W3CDTF">2023-12-21T19:36:04Z</dcterms:modified>
</cp:coreProperties>
</file>